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66925"/>
  <mc:AlternateContent xmlns:mc="http://schemas.openxmlformats.org/markup-compatibility/2006">
    <mc:Choice Requires="x15">
      <x15ac:absPath xmlns:x15ac="http://schemas.microsoft.com/office/spreadsheetml/2010/11/ac" url="C:\Users\garbea\Desktop\Staff Review Documents\Guidance\"/>
    </mc:Choice>
  </mc:AlternateContent>
  <xr:revisionPtr revIDLastSave="0" documentId="13_ncr:1_{AED71C58-62D8-41D3-9693-0416430D82D6}" xr6:coauthVersionLast="47" xr6:coauthVersionMax="47" xr10:uidLastSave="{00000000-0000-0000-0000-000000000000}"/>
  <bookViews>
    <workbookView xWindow="-120" yWindow="-120" windowWidth="29040" windowHeight="15840" activeTab="2" xr2:uid="{4FB1B3CC-BBDF-4843-9B3F-B7C103F5DB75}"/>
  </bookViews>
  <sheets>
    <sheet name="INSTRUCTIONS" sheetId="5" r:id="rId1"/>
    <sheet name="EXAMPLE" sheetId="1" r:id="rId2"/>
    <sheet name="2024" sheetId="7"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1" i="1" l="1"/>
  <c r="AK34" i="1"/>
  <c r="AJ34" i="1"/>
  <c r="AE34" i="1"/>
  <c r="AD34" i="1"/>
  <c r="Y34" i="1"/>
  <c r="X34" i="1"/>
  <c r="S34" i="1"/>
  <c r="R34" i="1"/>
  <c r="M34" i="1"/>
  <c r="L34" i="1"/>
  <c r="G34" i="1"/>
  <c r="F34" i="1"/>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P71" i="7"/>
  <c r="P70" i="7"/>
  <c r="P69" i="7"/>
  <c r="P68" i="7"/>
  <c r="P67" i="7"/>
  <c r="P66" i="7"/>
  <c r="P65" i="7"/>
  <c r="P64" i="7"/>
  <c r="P63" i="7"/>
  <c r="P62" i="7"/>
  <c r="P61" i="7"/>
  <c r="P60" i="7"/>
  <c r="P59" i="7"/>
  <c r="P58" i="7"/>
  <c r="P57" i="7"/>
  <c r="P56" i="7"/>
  <c r="P55" i="7"/>
  <c r="P54" i="7"/>
  <c r="P53" i="7"/>
  <c r="P52" i="7"/>
  <c r="P51" i="7"/>
  <c r="P50" i="7"/>
  <c r="P49" i="7"/>
  <c r="P48" i="7"/>
  <c r="P47" i="7"/>
  <c r="P46" i="7"/>
  <c r="P45" i="7"/>
  <c r="P44" i="7"/>
  <c r="P43" i="7"/>
  <c r="P42" i="7"/>
  <c r="P41" i="7"/>
  <c r="V71" i="7"/>
  <c r="V70" i="7"/>
  <c r="V69" i="7"/>
  <c r="V68" i="7"/>
  <c r="V67" i="7"/>
  <c r="V66" i="7"/>
  <c r="V65" i="7"/>
  <c r="V64" i="7"/>
  <c r="V63" i="7"/>
  <c r="V62" i="7"/>
  <c r="V61" i="7"/>
  <c r="V60" i="7"/>
  <c r="V59" i="7"/>
  <c r="V58" i="7"/>
  <c r="V57" i="7"/>
  <c r="V56" i="7"/>
  <c r="V55" i="7"/>
  <c r="V54" i="7"/>
  <c r="V53" i="7"/>
  <c r="V52" i="7"/>
  <c r="V51" i="7"/>
  <c r="V50" i="7"/>
  <c r="V49" i="7"/>
  <c r="V48" i="7"/>
  <c r="V47" i="7"/>
  <c r="V46" i="7"/>
  <c r="V45" i="7"/>
  <c r="V44" i="7"/>
  <c r="V43" i="7"/>
  <c r="V42" i="7"/>
  <c r="V41" i="7"/>
  <c r="AB71" i="7"/>
  <c r="AB70" i="7"/>
  <c r="AB69" i="7"/>
  <c r="AB68" i="7"/>
  <c r="AB67" i="7"/>
  <c r="AB66" i="7"/>
  <c r="AB65" i="7"/>
  <c r="AB64" i="7"/>
  <c r="AB63" i="7"/>
  <c r="AB62" i="7"/>
  <c r="AB61" i="7"/>
  <c r="AB60" i="7"/>
  <c r="AB59" i="7"/>
  <c r="AB58" i="7"/>
  <c r="AB57" i="7"/>
  <c r="AB56" i="7"/>
  <c r="AB55" i="7"/>
  <c r="AB54" i="7"/>
  <c r="AB53" i="7"/>
  <c r="AB52" i="7"/>
  <c r="AB51" i="7"/>
  <c r="AB50" i="7"/>
  <c r="AB49" i="7"/>
  <c r="AB48" i="7"/>
  <c r="AB47" i="7"/>
  <c r="AB46" i="7"/>
  <c r="AB45" i="7"/>
  <c r="AB44" i="7"/>
  <c r="AB43" i="7"/>
  <c r="AB42" i="7"/>
  <c r="AB41" i="7"/>
  <c r="AH71" i="7"/>
  <c r="AH70" i="7"/>
  <c r="AH69" i="7"/>
  <c r="AH68" i="7"/>
  <c r="AH67" i="7"/>
  <c r="AH66" i="7"/>
  <c r="AH65" i="7"/>
  <c r="AH64" i="7"/>
  <c r="AH63" i="7"/>
  <c r="AH62" i="7"/>
  <c r="AH61" i="7"/>
  <c r="AH60" i="7"/>
  <c r="AH59" i="7"/>
  <c r="AH58" i="7"/>
  <c r="AH57" i="7"/>
  <c r="AH56" i="7"/>
  <c r="AH55" i="7"/>
  <c r="AH54" i="7"/>
  <c r="AH53" i="7"/>
  <c r="AH52" i="7"/>
  <c r="AH51" i="7"/>
  <c r="AH50" i="7"/>
  <c r="AH49" i="7"/>
  <c r="AH48" i="7"/>
  <c r="AH47" i="7"/>
  <c r="AH46" i="7"/>
  <c r="AH45" i="7"/>
  <c r="AH44" i="7"/>
  <c r="AH43" i="7"/>
  <c r="AH42" i="7"/>
  <c r="AH41" i="7"/>
  <c r="AH34" i="7"/>
  <c r="AH33" i="7"/>
  <c r="AH32" i="7"/>
  <c r="AH31" i="7"/>
  <c r="AH30" i="7"/>
  <c r="AH29" i="7"/>
  <c r="AH28" i="7"/>
  <c r="AH27" i="7"/>
  <c r="AH26" i="7"/>
  <c r="AH25" i="7"/>
  <c r="AH24" i="7"/>
  <c r="AH23" i="7"/>
  <c r="AH22" i="7"/>
  <c r="AH21" i="7"/>
  <c r="AH20" i="7"/>
  <c r="AH19" i="7"/>
  <c r="AH18" i="7"/>
  <c r="AH17" i="7"/>
  <c r="AH16" i="7"/>
  <c r="AH15" i="7"/>
  <c r="AH14" i="7"/>
  <c r="AH13" i="7"/>
  <c r="AH12" i="7"/>
  <c r="AH11" i="7"/>
  <c r="AH10" i="7"/>
  <c r="AH9" i="7"/>
  <c r="AH8" i="7"/>
  <c r="AH7" i="7"/>
  <c r="AH6" i="7"/>
  <c r="AH5" i="7"/>
  <c r="AH4" i="7"/>
  <c r="AB34" i="7"/>
  <c r="AB33" i="7"/>
  <c r="AB32" i="7"/>
  <c r="AB31" i="7"/>
  <c r="AB30" i="7"/>
  <c r="AB29" i="7"/>
  <c r="AB28" i="7"/>
  <c r="AB27" i="7"/>
  <c r="AB26" i="7"/>
  <c r="AB25" i="7"/>
  <c r="AB24" i="7"/>
  <c r="AB23" i="7"/>
  <c r="AB22" i="7"/>
  <c r="AB21" i="7"/>
  <c r="AB20" i="7"/>
  <c r="AB19" i="7"/>
  <c r="AB18" i="7"/>
  <c r="AB17" i="7"/>
  <c r="AB16" i="7"/>
  <c r="AB15" i="7"/>
  <c r="AB14" i="7"/>
  <c r="AB13" i="7"/>
  <c r="AB12" i="7"/>
  <c r="AB11" i="7"/>
  <c r="AB10" i="7"/>
  <c r="AB9" i="7"/>
  <c r="AB8" i="7"/>
  <c r="AB7" i="7"/>
  <c r="AB6" i="7"/>
  <c r="AB5" i="7"/>
  <c r="AB4" i="7"/>
  <c r="V34" i="7"/>
  <c r="V33" i="7"/>
  <c r="V32" i="7"/>
  <c r="V31" i="7"/>
  <c r="V30" i="7"/>
  <c r="V29" i="7"/>
  <c r="V28" i="7"/>
  <c r="V27" i="7"/>
  <c r="V26" i="7"/>
  <c r="V25" i="7"/>
  <c r="V24" i="7"/>
  <c r="V23" i="7"/>
  <c r="V22" i="7"/>
  <c r="V21" i="7"/>
  <c r="V20" i="7"/>
  <c r="V19" i="7"/>
  <c r="V18" i="7"/>
  <c r="V17" i="7"/>
  <c r="V16" i="7"/>
  <c r="V15" i="7"/>
  <c r="V14" i="7"/>
  <c r="V13" i="7"/>
  <c r="V12" i="7"/>
  <c r="V11" i="7"/>
  <c r="V10" i="7"/>
  <c r="V9" i="7"/>
  <c r="V8" i="7"/>
  <c r="V7" i="7"/>
  <c r="V6" i="7"/>
  <c r="V5" i="7"/>
  <c r="V4" i="7"/>
  <c r="P34" i="7"/>
  <c r="P33" i="7"/>
  <c r="P32" i="7"/>
  <c r="P31" i="7"/>
  <c r="P30" i="7"/>
  <c r="P29" i="7"/>
  <c r="P28" i="7"/>
  <c r="P27" i="7"/>
  <c r="P26" i="7"/>
  <c r="P25" i="7"/>
  <c r="P24" i="7"/>
  <c r="P23" i="7"/>
  <c r="P22" i="7"/>
  <c r="P21" i="7"/>
  <c r="P20" i="7"/>
  <c r="P19" i="7"/>
  <c r="P18" i="7"/>
  <c r="P17" i="7"/>
  <c r="P16" i="7"/>
  <c r="P15" i="7"/>
  <c r="P14" i="7"/>
  <c r="P13" i="7"/>
  <c r="P12" i="7"/>
  <c r="P11" i="7"/>
  <c r="P10" i="7"/>
  <c r="P9" i="7"/>
  <c r="P8" i="7"/>
  <c r="P7" i="7"/>
  <c r="P6" i="7"/>
  <c r="P5" i="7"/>
  <c r="P4" i="7"/>
  <c r="J34" i="7"/>
  <c r="J33" i="7"/>
  <c r="J32" i="7"/>
  <c r="J31" i="7"/>
  <c r="J30" i="7"/>
  <c r="J29" i="7"/>
  <c r="J28" i="7"/>
  <c r="J27" i="7"/>
  <c r="J26" i="7"/>
  <c r="J25" i="7"/>
  <c r="J24" i="7"/>
  <c r="J23" i="7"/>
  <c r="J22" i="7"/>
  <c r="J21" i="7"/>
  <c r="J20" i="7"/>
  <c r="J19" i="7"/>
  <c r="J18" i="7"/>
  <c r="J17" i="7"/>
  <c r="J16" i="7"/>
  <c r="J15" i="7"/>
  <c r="J14" i="7"/>
  <c r="J13" i="7"/>
  <c r="J12" i="7"/>
  <c r="J11" i="7"/>
  <c r="J10" i="7"/>
  <c r="J9" i="7"/>
  <c r="J8" i="7"/>
  <c r="J7" i="7"/>
  <c r="J6" i="7"/>
  <c r="J5" i="7"/>
  <c r="J4" i="7"/>
  <c r="D34" i="7"/>
  <c r="D33" i="7"/>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D71" i="1"/>
  <c r="D70" i="1"/>
  <c r="D69" i="1"/>
  <c r="D68" i="1"/>
  <c r="D67" i="1"/>
  <c r="D66" i="1"/>
  <c r="D65" i="1"/>
  <c r="D64" i="1"/>
  <c r="D63" i="1"/>
  <c r="D62" i="1"/>
  <c r="D61" i="1"/>
  <c r="D60" i="1"/>
  <c r="D59" i="1"/>
  <c r="D58" i="1"/>
  <c r="D57" i="1"/>
  <c r="D56" i="1"/>
  <c r="D55" i="1"/>
  <c r="D54" i="1"/>
  <c r="D53" i="1"/>
  <c r="D52" i="1"/>
  <c r="D51" i="1"/>
  <c r="D50" i="1"/>
  <c r="D49" i="1"/>
  <c r="D48" i="1"/>
  <c r="D47" i="1"/>
  <c r="D46" i="1"/>
  <c r="D45" i="1"/>
  <c r="D44" i="1"/>
  <c r="D43" i="1"/>
  <c r="D42" i="1"/>
  <c r="D41"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5" i="1"/>
  <c r="AH6" i="1"/>
  <c r="AH7" i="1"/>
  <c r="AH8" i="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4" i="1"/>
  <c r="V5"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4" i="1"/>
  <c r="B74" i="7" a="1"/>
  <c r="B74" i="7" s="1"/>
  <c r="H74" i="7" a="1"/>
  <c r="H74" i="7" s="1"/>
  <c r="N74" i="7" a="1"/>
  <c r="N74" i="7" s="1"/>
  <c r="T74" i="7" a="1"/>
  <c r="T74" i="7" s="1"/>
  <c r="Z74" i="7" a="1"/>
  <c r="Z74" i="7" s="1"/>
  <c r="AF74" i="7" a="1"/>
  <c r="AF74" i="7" s="1"/>
  <c r="AF37" i="7" a="1"/>
  <c r="AF37" i="7" s="1"/>
  <c r="Z37" i="7" a="1"/>
  <c r="Z37" i="7" s="1"/>
  <c r="T37" i="7" a="1"/>
  <c r="T37" i="7" s="1"/>
  <c r="N37" i="7" a="1"/>
  <c r="N37" i="7" s="1"/>
  <c r="H37" i="7" a="1"/>
  <c r="H37" i="7" s="1"/>
  <c r="B37" i="7" a="1"/>
  <c r="B37" i="7" s="1"/>
  <c r="B74" i="1" a="1"/>
  <c r="B74" i="1" s="1"/>
  <c r="H74" i="1" a="1"/>
  <c r="H74" i="1" s="1"/>
  <c r="N74" i="1" a="1"/>
  <c r="N74" i="1" s="1"/>
  <c r="T74" i="1" a="1"/>
  <c r="T74" i="1" s="1"/>
  <c r="Z74" i="1" a="1"/>
  <c r="Z74" i="1" s="1"/>
  <c r="AF74" i="1"/>
  <c r="AF74" i="1" a="1"/>
  <c r="AF37" i="1" a="1"/>
  <c r="AF37" i="1" s="1"/>
  <c r="Z37" i="1" a="1"/>
  <c r="Z37" i="1" s="1"/>
  <c r="T37" i="1" a="1"/>
  <c r="T37" i="1" s="1"/>
  <c r="N37" i="1" a="1"/>
  <c r="N37" i="1" s="1"/>
  <c r="H37" i="1" a="1"/>
  <c r="H37" i="1" s="1"/>
  <c r="B37" i="1" a="1"/>
  <c r="B37" i="1" s="1"/>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 i="5"/>
  <c r="D35" i="1" l="1"/>
  <c r="AI70" i="7"/>
  <c r="AC70" i="7"/>
  <c r="W70" i="7"/>
  <c r="Q70" i="7"/>
  <c r="K70" i="7"/>
  <c r="AI33" i="7"/>
  <c r="AC33" i="7"/>
  <c r="W33" i="7"/>
  <c r="Q33" i="7"/>
  <c r="K33" i="7"/>
  <c r="D36" i="5"/>
  <c r="F36" i="5" s="1"/>
  <c r="AI33" i="1"/>
  <c r="W70" i="1"/>
  <c r="AI70" i="1"/>
  <c r="Q70" i="1"/>
  <c r="AG72" i="7"/>
  <c r="AF72" i="7"/>
  <c r="AA72" i="7"/>
  <c r="Z72" i="7"/>
  <c r="U72" i="7"/>
  <c r="T72" i="7"/>
  <c r="O72" i="7"/>
  <c r="N72" i="7"/>
  <c r="I72" i="7"/>
  <c r="H72" i="7"/>
  <c r="C72" i="7"/>
  <c r="B72" i="7"/>
  <c r="AG35" i="7"/>
  <c r="AF35" i="7"/>
  <c r="AA35" i="7"/>
  <c r="Z35" i="7"/>
  <c r="U35" i="7"/>
  <c r="T35" i="7"/>
  <c r="O35" i="7"/>
  <c r="N35" i="7"/>
  <c r="I35" i="7"/>
  <c r="H35" i="7"/>
  <c r="C35" i="7"/>
  <c r="B35" i="7"/>
  <c r="E33" i="7" s="1"/>
  <c r="AB35" i="7"/>
  <c r="AC32" i="7" s="1"/>
  <c r="D35" i="7"/>
  <c r="E32" i="7" s="1"/>
  <c r="B36" i="5"/>
  <c r="C34" i="5"/>
  <c r="B34" i="5"/>
  <c r="E34" i="7" l="1"/>
  <c r="D37" i="7" s="1"/>
  <c r="F37" i="7" s="1"/>
  <c r="AC34" i="7"/>
  <c r="E70" i="7"/>
  <c r="F33" i="5"/>
  <c r="G33" i="5" s="1"/>
  <c r="AB72" i="7"/>
  <c r="D72" i="7"/>
  <c r="J72" i="7"/>
  <c r="K69" i="7" s="1"/>
  <c r="K71" i="7" s="1"/>
  <c r="P72" i="7"/>
  <c r="V72" i="7"/>
  <c r="AH72" i="7"/>
  <c r="AI69" i="7" s="1"/>
  <c r="AI71" i="7" s="1"/>
  <c r="AH35" i="7"/>
  <c r="V35" i="7"/>
  <c r="P35" i="7"/>
  <c r="Q32" i="7" s="1"/>
  <c r="Q34" i="7" s="1"/>
  <c r="J35" i="7"/>
  <c r="D34" i="5"/>
  <c r="G36" i="5"/>
  <c r="B35" i="1"/>
  <c r="AG72" i="1"/>
  <c r="AA72" i="1"/>
  <c r="U72" i="1"/>
  <c r="O72" i="1"/>
  <c r="I72" i="1"/>
  <c r="C72" i="1"/>
  <c r="E70" i="1" s="1"/>
  <c r="AG35" i="1"/>
  <c r="AA35" i="1"/>
  <c r="U35" i="1"/>
  <c r="O35" i="1"/>
  <c r="I35" i="1"/>
  <c r="K33" i="1" s="1"/>
  <c r="C35" i="1"/>
  <c r="B72" i="1"/>
  <c r="H72" i="1"/>
  <c r="K70" i="1" s="1"/>
  <c r="N72" i="1"/>
  <c r="T72" i="1"/>
  <c r="Z72" i="1"/>
  <c r="AC70" i="1" s="1"/>
  <c r="AF72" i="1"/>
  <c r="AF35" i="1"/>
  <c r="Z35" i="1"/>
  <c r="AC33" i="1" s="1"/>
  <c r="T35" i="1"/>
  <c r="W33" i="1" s="1"/>
  <c r="N35" i="1"/>
  <c r="Q33" i="1" s="1"/>
  <c r="H35" i="1"/>
  <c r="G34" i="7" l="1"/>
  <c r="F34" i="7"/>
  <c r="Q69" i="7"/>
  <c r="Q71" i="7" s="1"/>
  <c r="W69" i="7"/>
  <c r="W71" i="7" s="1"/>
  <c r="AC69" i="7"/>
  <c r="AC71" i="7" s="1"/>
  <c r="AI32" i="7"/>
  <c r="AI34" i="7" s="1"/>
  <c r="W32" i="7"/>
  <c r="W34" i="7" s="1"/>
  <c r="K32" i="7"/>
  <c r="K34" i="7" s="1"/>
  <c r="AH74" i="7" s="1"/>
  <c r="E69" i="7"/>
  <c r="E71" i="7" s="1"/>
  <c r="G37" i="7"/>
  <c r="E33" i="1"/>
  <c r="AB72" i="1"/>
  <c r="AC69" i="1" s="1"/>
  <c r="AC71" i="1" s="1"/>
  <c r="V72" i="1"/>
  <c r="W69" i="1" s="1"/>
  <c r="W71" i="1" s="1"/>
  <c r="D72" i="1"/>
  <c r="E69" i="1" s="1"/>
  <c r="AH72" i="1"/>
  <c r="AI69" i="1" s="1"/>
  <c r="AI71" i="1" s="1"/>
  <c r="P72" i="1"/>
  <c r="Q69" i="1" s="1"/>
  <c r="Q71" i="1" s="1"/>
  <c r="J72" i="1"/>
  <c r="K69" i="1" s="1"/>
  <c r="K71" i="1" s="1"/>
  <c r="P35" i="1"/>
  <c r="Q32" i="1" s="1"/>
  <c r="Q34" i="1" s="1"/>
  <c r="J35" i="1"/>
  <c r="K32" i="1" s="1"/>
  <c r="K34" i="1" s="1"/>
  <c r="AH35" i="1"/>
  <c r="AI32" i="1" s="1"/>
  <c r="AI34" i="1" s="1"/>
  <c r="AB35" i="1"/>
  <c r="AC32" i="1" s="1"/>
  <c r="AC34" i="1" s="1"/>
  <c r="V35" i="1"/>
  <c r="W32" i="1" s="1"/>
  <c r="W34" i="1" s="1"/>
  <c r="E32" i="1"/>
  <c r="J37" i="7" l="1"/>
  <c r="L37" i="7" s="1"/>
  <c r="V74" i="7"/>
  <c r="X74" i="7" s="1"/>
  <c r="AB37" i="7"/>
  <c r="AD37" i="7" s="1"/>
  <c r="P74" i="7"/>
  <c r="R74" i="7" s="1"/>
  <c r="AH37" i="7"/>
  <c r="AJ37" i="7" s="1"/>
  <c r="E34" i="1"/>
  <c r="D37" i="1" s="1"/>
  <c r="F37" i="1" s="1"/>
  <c r="G37" i="1" s="1"/>
  <c r="J74" i="7"/>
  <c r="L74" i="7" s="1"/>
  <c r="V37" i="7"/>
  <c r="X37" i="7" s="1"/>
  <c r="P37" i="7"/>
  <c r="R37" i="7" s="1"/>
  <c r="D74" i="7"/>
  <c r="F74" i="7" s="1"/>
  <c r="AB74" i="7"/>
  <c r="AD74" i="7" s="1"/>
  <c r="AJ74" i="7"/>
  <c r="M74" i="7" l="1"/>
  <c r="M71" i="7"/>
  <c r="L71" i="7"/>
  <c r="AK37" i="7"/>
  <c r="AJ34" i="7"/>
  <c r="AK34" i="7"/>
  <c r="Y37" i="7"/>
  <c r="X34" i="7"/>
  <c r="Y34" i="7"/>
  <c r="S74" i="7"/>
  <c r="S71" i="7"/>
  <c r="R71" i="7"/>
  <c r="S37" i="7"/>
  <c r="S34" i="7"/>
  <c r="R34" i="7"/>
  <c r="AK74" i="7"/>
  <c r="AK71" i="7"/>
  <c r="AJ71" i="7"/>
  <c r="AE74" i="7"/>
  <c r="AD71" i="7"/>
  <c r="AE71" i="7"/>
  <c r="AE37" i="7"/>
  <c r="AE34" i="7"/>
  <c r="AD34" i="7"/>
  <c r="G74" i="7"/>
  <c r="F71" i="7"/>
  <c r="G71" i="7"/>
  <c r="Y74" i="7"/>
  <c r="Y71" i="7"/>
  <c r="X71" i="7"/>
  <c r="M37" i="7"/>
  <c r="L34" i="7"/>
  <c r="M34" i="7"/>
  <c r="J37" i="1"/>
  <c r="L37" i="1" s="1"/>
  <c r="M37" i="1" s="1"/>
  <c r="AH37" i="1"/>
  <c r="AJ37" i="1" s="1"/>
  <c r="AK37" i="1" s="1"/>
  <c r="AB37" i="1"/>
  <c r="AD37" i="1" s="1"/>
  <c r="AE37" i="1" s="1"/>
  <c r="V37" i="1"/>
  <c r="X37" i="1" s="1"/>
  <c r="Y37" i="1" s="1"/>
  <c r="P37" i="1"/>
  <c r="R37" i="1" s="1"/>
  <c r="S37" i="1" s="1"/>
  <c r="V74" i="1"/>
  <c r="X74" i="1"/>
  <c r="Y74" i="1" s="1"/>
  <c r="AB74" i="1"/>
  <c r="AD74" i="1" s="1"/>
  <c r="AH74" i="1"/>
  <c r="AJ74" i="1" s="1"/>
  <c r="J74" i="1"/>
  <c r="L74" i="1" s="1"/>
  <c r="D74" i="1"/>
  <c r="F74" i="1" s="1"/>
  <c r="P74" i="1"/>
  <c r="R74" i="1" s="1"/>
  <c r="AJ71" i="1" l="1"/>
  <c r="AK71" i="1"/>
  <c r="AK74" i="1"/>
  <c r="G74" i="1"/>
  <c r="F71" i="1"/>
  <c r="G71" i="1"/>
  <c r="M71" i="1"/>
  <c r="M74" i="1"/>
  <c r="L71" i="1"/>
  <c r="AD71" i="1"/>
  <c r="AE71" i="1"/>
  <c r="AE74" i="1"/>
  <c r="S74" i="1"/>
  <c r="S71" i="1"/>
  <c r="R71" i="1"/>
  <c r="Y71" i="1"/>
  <c r="X7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Amy Garbe</author>
  </authors>
  <commentList>
    <comment ref="B2" authorId="0" shapeId="0" xr:uid="{9B7E0315-7380-4997-91F4-FE94E4F97DB4}">
      <text>
        <r>
          <rPr>
            <b/>
            <sz val="9"/>
            <color indexed="81"/>
            <rFont val="Tahoma"/>
            <family val="2"/>
          </rPr>
          <t>Amy Garbe:</t>
        </r>
        <r>
          <rPr>
            <sz val="9"/>
            <color indexed="81"/>
            <rFont val="Tahoma"/>
            <family val="2"/>
          </rPr>
          <t xml:space="preserve">
If result is a non-detect (&lt; value), then enter the result as &lt;LOD.</t>
        </r>
      </text>
    </comment>
    <comment ref="C2" authorId="0" shapeId="0" xr:uid="{4B5016F3-1480-4B15-B46E-FD481D759362}">
      <text>
        <r>
          <rPr>
            <b/>
            <sz val="9"/>
            <color indexed="81"/>
            <rFont val="Tahoma"/>
            <family val="2"/>
          </rPr>
          <t>Amy Garbe:</t>
        </r>
        <r>
          <rPr>
            <sz val="9"/>
            <color indexed="81"/>
            <rFont val="Tahoma"/>
            <family val="2"/>
          </rPr>
          <t xml:space="preserve">
Include a "0" value for days of no flow/discharge.</t>
        </r>
      </text>
    </comment>
    <comment ref="E2" authorId="0" shapeId="0" xr:uid="{CF72E152-2CEE-43E8-9B7E-F328EA24B692}">
      <text>
        <r>
          <rPr>
            <b/>
            <sz val="9"/>
            <color indexed="81"/>
            <rFont val="Tahoma"/>
            <family val="2"/>
          </rPr>
          <t>Amy Garbe:</t>
        </r>
        <r>
          <rPr>
            <sz val="9"/>
            <color indexed="81"/>
            <rFont val="Tahoma"/>
            <family val="2"/>
          </rPr>
          <t xml:space="preserve">
If calcuated value is negative, replace with a result of 0.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Amy Garbe</author>
  </authors>
  <commentList>
    <comment ref="B3" authorId="0" shapeId="0" xr:uid="{EF526AC9-C4F0-4BE6-B1DF-74228E078E47}">
      <text>
        <r>
          <rPr>
            <b/>
            <sz val="9"/>
            <color indexed="81"/>
            <rFont val="Tahoma"/>
            <family val="2"/>
          </rPr>
          <t>Amy Garbe:</t>
        </r>
        <r>
          <rPr>
            <sz val="9"/>
            <color indexed="81"/>
            <rFont val="Tahoma"/>
            <family val="2"/>
          </rPr>
          <t xml:space="preserve">
If result is a non-detect (&lt; value), then enter the result as &lt;LOD.</t>
        </r>
      </text>
    </comment>
    <comment ref="C3" authorId="0" shapeId="0" xr:uid="{23DDC117-19A0-454A-BDE0-2963F0A24DC6}">
      <text>
        <r>
          <rPr>
            <b/>
            <sz val="9"/>
            <color indexed="81"/>
            <rFont val="Tahoma"/>
            <family val="2"/>
          </rPr>
          <t>Amy Garbe:</t>
        </r>
        <r>
          <rPr>
            <sz val="9"/>
            <color indexed="81"/>
            <rFont val="Tahoma"/>
            <family val="2"/>
          </rPr>
          <t xml:space="preserve">
Include a "0" value for days of no flow/discharge.</t>
        </r>
      </text>
    </comment>
    <comment ref="E3" authorId="0" shapeId="0" xr:uid="{A1996CF3-E27D-4535-BD93-28BD6D4834E1}">
      <text>
        <r>
          <rPr>
            <b/>
            <sz val="9"/>
            <color indexed="81"/>
            <rFont val="Tahoma"/>
            <family val="2"/>
          </rPr>
          <t>Amy Garbe:</t>
        </r>
        <r>
          <rPr>
            <sz val="9"/>
            <color indexed="81"/>
            <rFont val="Tahoma"/>
            <family val="2"/>
          </rPr>
          <t xml:space="preserve">
If calcuated value is negative, replace with a result of 0.  </t>
        </r>
      </text>
    </comment>
    <comment ref="H3" authorId="0" shapeId="0" xr:uid="{AE578847-25F8-4D9F-B916-B0A6FA391649}">
      <text>
        <r>
          <rPr>
            <b/>
            <sz val="9"/>
            <color indexed="81"/>
            <rFont val="Tahoma"/>
            <family val="2"/>
          </rPr>
          <t>Amy Garbe:</t>
        </r>
        <r>
          <rPr>
            <sz val="9"/>
            <color indexed="81"/>
            <rFont val="Tahoma"/>
            <family val="2"/>
          </rPr>
          <t xml:space="preserve">
If result is a non-detect (&lt; value), then enter the result as &lt;LOD.</t>
        </r>
      </text>
    </comment>
    <comment ref="I3" authorId="0" shapeId="0" xr:uid="{D25AA881-3909-42CE-AA95-67E8084FA2C1}">
      <text>
        <r>
          <rPr>
            <b/>
            <sz val="9"/>
            <color indexed="81"/>
            <rFont val="Tahoma"/>
            <family val="2"/>
          </rPr>
          <t>Amy Garbe:</t>
        </r>
        <r>
          <rPr>
            <sz val="9"/>
            <color indexed="81"/>
            <rFont val="Tahoma"/>
            <family val="2"/>
          </rPr>
          <t xml:space="preserve">
Include a "0" value for days of no flow/discharge.</t>
        </r>
      </text>
    </comment>
    <comment ref="J3" authorId="0" shapeId="0" xr:uid="{2DA76775-E0DA-4DD6-971A-E095524C7DFD}">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K3" authorId="0" shapeId="0" xr:uid="{0DA0B16F-1F40-47F7-9642-A94110C2F04F}">
      <text>
        <r>
          <rPr>
            <b/>
            <sz val="9"/>
            <color indexed="81"/>
            <rFont val="Tahoma"/>
            <family val="2"/>
          </rPr>
          <t>Amy Garbe:</t>
        </r>
        <r>
          <rPr>
            <sz val="9"/>
            <color indexed="81"/>
            <rFont val="Tahoma"/>
            <family val="2"/>
          </rPr>
          <t xml:space="preserve">
If calcuated value is negative, replace with a result of 0.  </t>
        </r>
      </text>
    </comment>
    <comment ref="N3" authorId="0" shapeId="0" xr:uid="{5F4E5072-4941-4E18-9036-17BACAE23CD9}">
      <text>
        <r>
          <rPr>
            <b/>
            <sz val="9"/>
            <color indexed="81"/>
            <rFont val="Tahoma"/>
            <family val="2"/>
          </rPr>
          <t>Amy Garbe:</t>
        </r>
        <r>
          <rPr>
            <sz val="9"/>
            <color indexed="81"/>
            <rFont val="Tahoma"/>
            <family val="2"/>
          </rPr>
          <t xml:space="preserve">
If result is a non-detect (&lt; value), then enter the result as &lt;LOD.</t>
        </r>
      </text>
    </comment>
    <comment ref="O3" authorId="0" shapeId="0" xr:uid="{DEB5927B-A9F6-422F-B3FB-BA7D9EFB95A4}">
      <text>
        <r>
          <rPr>
            <b/>
            <sz val="9"/>
            <color indexed="81"/>
            <rFont val="Tahoma"/>
            <family val="2"/>
          </rPr>
          <t>Amy Garbe:</t>
        </r>
        <r>
          <rPr>
            <sz val="9"/>
            <color indexed="81"/>
            <rFont val="Tahoma"/>
            <family val="2"/>
          </rPr>
          <t xml:space="preserve">
Include a "0" value for days of no flow/discharge.</t>
        </r>
      </text>
    </comment>
    <comment ref="P3" authorId="0" shapeId="0" xr:uid="{CE77CD86-A49C-4298-B409-2F42B1AD275D}">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Q3" authorId="0" shapeId="0" xr:uid="{0DFC9882-63A1-49C8-8DB6-04F0FF4E09C0}">
      <text>
        <r>
          <rPr>
            <b/>
            <sz val="9"/>
            <color indexed="81"/>
            <rFont val="Tahoma"/>
            <family val="2"/>
          </rPr>
          <t>Amy Garbe:</t>
        </r>
        <r>
          <rPr>
            <sz val="9"/>
            <color indexed="81"/>
            <rFont val="Tahoma"/>
            <family val="2"/>
          </rPr>
          <t xml:space="preserve">
If calcuated value is negative, replace with a result of 0.  </t>
        </r>
      </text>
    </comment>
    <comment ref="T3" authorId="0" shapeId="0" xr:uid="{552AA5D5-3372-45A5-935A-9198BD0D2C0B}">
      <text>
        <r>
          <rPr>
            <b/>
            <sz val="9"/>
            <color indexed="81"/>
            <rFont val="Tahoma"/>
            <family val="2"/>
          </rPr>
          <t>Amy Garbe:</t>
        </r>
        <r>
          <rPr>
            <sz val="9"/>
            <color indexed="81"/>
            <rFont val="Tahoma"/>
            <family val="2"/>
          </rPr>
          <t xml:space="preserve">
If result is a non-detect (&lt; value), then enter the result as &lt;LOD.</t>
        </r>
      </text>
    </comment>
    <comment ref="U3" authorId="0" shapeId="0" xr:uid="{73733797-CE60-48BD-BDF5-C0E0CD83E020}">
      <text>
        <r>
          <rPr>
            <b/>
            <sz val="9"/>
            <color indexed="81"/>
            <rFont val="Tahoma"/>
            <family val="2"/>
          </rPr>
          <t>Amy Garbe:</t>
        </r>
        <r>
          <rPr>
            <sz val="9"/>
            <color indexed="81"/>
            <rFont val="Tahoma"/>
            <family val="2"/>
          </rPr>
          <t xml:space="preserve">
Include a "0" value for days of no flow/discharge.</t>
        </r>
      </text>
    </comment>
    <comment ref="V3" authorId="0" shapeId="0" xr:uid="{B02D41FF-5856-4DE2-A461-389998445296}">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W3" authorId="0" shapeId="0" xr:uid="{F13CA0DB-D68B-4CDF-B5ED-773F121D1CF0}">
      <text>
        <r>
          <rPr>
            <b/>
            <sz val="9"/>
            <color indexed="81"/>
            <rFont val="Tahoma"/>
            <family val="2"/>
          </rPr>
          <t>Amy Garbe:</t>
        </r>
        <r>
          <rPr>
            <sz val="9"/>
            <color indexed="81"/>
            <rFont val="Tahoma"/>
            <family val="2"/>
          </rPr>
          <t xml:space="preserve">
If calcuated value is negative, replace with a result of 0.  </t>
        </r>
      </text>
    </comment>
    <comment ref="Z3" authorId="0" shapeId="0" xr:uid="{2B3EB9F4-57D9-4A4E-9E08-6D84B6FDCBCB}">
      <text>
        <r>
          <rPr>
            <b/>
            <sz val="9"/>
            <color indexed="81"/>
            <rFont val="Tahoma"/>
            <family val="2"/>
          </rPr>
          <t>Amy Garbe:</t>
        </r>
        <r>
          <rPr>
            <sz val="9"/>
            <color indexed="81"/>
            <rFont val="Tahoma"/>
            <family val="2"/>
          </rPr>
          <t xml:space="preserve">
If result is a non-detect (&lt; value), then enter the result as &lt;LOD.</t>
        </r>
      </text>
    </comment>
    <comment ref="AA3" authorId="0" shapeId="0" xr:uid="{94E97EB1-8E62-4AEE-A3FB-E88F27FF03D9}">
      <text>
        <r>
          <rPr>
            <b/>
            <sz val="9"/>
            <color indexed="81"/>
            <rFont val="Tahoma"/>
            <family val="2"/>
          </rPr>
          <t>Amy Garbe:</t>
        </r>
        <r>
          <rPr>
            <sz val="9"/>
            <color indexed="81"/>
            <rFont val="Tahoma"/>
            <family val="2"/>
          </rPr>
          <t xml:space="preserve">
Include a "0" value for days of no flow/discharge.</t>
        </r>
      </text>
    </comment>
    <comment ref="AB3" authorId="0" shapeId="0" xr:uid="{10B51527-1658-46D3-AC02-F3E9DD087996}">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AC3" authorId="0" shapeId="0" xr:uid="{452C8562-EEA0-4430-AA51-FE20BB5D400E}">
      <text>
        <r>
          <rPr>
            <b/>
            <sz val="9"/>
            <color indexed="81"/>
            <rFont val="Tahoma"/>
            <family val="2"/>
          </rPr>
          <t>Amy Garbe:</t>
        </r>
        <r>
          <rPr>
            <sz val="9"/>
            <color indexed="81"/>
            <rFont val="Tahoma"/>
            <family val="2"/>
          </rPr>
          <t xml:space="preserve">
If calcuated value is negative, replace with a result of 0.  </t>
        </r>
      </text>
    </comment>
    <comment ref="AF3" authorId="0" shapeId="0" xr:uid="{257B4A6B-0609-4231-B132-CCBB4AB3BAC6}">
      <text>
        <r>
          <rPr>
            <b/>
            <sz val="9"/>
            <color indexed="81"/>
            <rFont val="Tahoma"/>
            <family val="2"/>
          </rPr>
          <t>Amy Garbe:</t>
        </r>
        <r>
          <rPr>
            <sz val="9"/>
            <color indexed="81"/>
            <rFont val="Tahoma"/>
            <family val="2"/>
          </rPr>
          <t xml:space="preserve">
If result is a non-detect (&lt; value), then enter the result as &lt;LOD.</t>
        </r>
      </text>
    </comment>
    <comment ref="AG3" authorId="0" shapeId="0" xr:uid="{99BCC88B-FED9-42CB-9E40-6E4E36AD037E}">
      <text>
        <r>
          <rPr>
            <b/>
            <sz val="9"/>
            <color indexed="81"/>
            <rFont val="Tahoma"/>
            <family val="2"/>
          </rPr>
          <t>Amy Garbe:</t>
        </r>
        <r>
          <rPr>
            <sz val="9"/>
            <color indexed="81"/>
            <rFont val="Tahoma"/>
            <family val="2"/>
          </rPr>
          <t xml:space="preserve">
Include a "0" value for days of no flow/discharge.</t>
        </r>
      </text>
    </comment>
    <comment ref="AH3" authorId="0" shapeId="0" xr:uid="{42A695AA-94FB-4DA3-B646-3CB5D1A439AE}">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AI3" authorId="0" shapeId="0" xr:uid="{D19B6AFA-B313-4FDF-8FF6-81B63093CEA6}">
      <text>
        <r>
          <rPr>
            <b/>
            <sz val="9"/>
            <color indexed="81"/>
            <rFont val="Tahoma"/>
            <family val="2"/>
          </rPr>
          <t>Amy Garbe:</t>
        </r>
        <r>
          <rPr>
            <sz val="9"/>
            <color indexed="81"/>
            <rFont val="Tahoma"/>
            <family val="2"/>
          </rPr>
          <t xml:space="preserve">
If calcuated value is negative, replace with a result of 0.  </t>
        </r>
      </text>
    </comment>
    <comment ref="B40" authorId="0" shapeId="0" xr:uid="{D1A0FE02-DA90-4084-BF3E-05416224D407}">
      <text>
        <r>
          <rPr>
            <b/>
            <sz val="9"/>
            <color indexed="81"/>
            <rFont val="Tahoma"/>
            <family val="2"/>
          </rPr>
          <t>Amy Garbe:</t>
        </r>
        <r>
          <rPr>
            <sz val="9"/>
            <color indexed="81"/>
            <rFont val="Tahoma"/>
            <family val="2"/>
          </rPr>
          <t xml:space="preserve">
If result is a non-detect (&lt; value), then enter the result as &lt;LOD.</t>
        </r>
      </text>
    </comment>
    <comment ref="C40" authorId="0" shapeId="0" xr:uid="{2D10C6C2-2E23-4B9F-80E9-309D3200A8DC}">
      <text>
        <r>
          <rPr>
            <b/>
            <sz val="9"/>
            <color indexed="81"/>
            <rFont val="Tahoma"/>
            <family val="2"/>
          </rPr>
          <t>Amy Garbe:</t>
        </r>
        <r>
          <rPr>
            <sz val="9"/>
            <color indexed="81"/>
            <rFont val="Tahoma"/>
            <family val="2"/>
          </rPr>
          <t xml:space="preserve">
Include a "0" value for days of no flow/discharge.</t>
        </r>
      </text>
    </comment>
    <comment ref="D40" authorId="0" shapeId="0" xr:uid="{5D582B14-731F-43B0-BE18-9B9197D1D0ED}">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E40" authorId="0" shapeId="0" xr:uid="{12F7532B-A17E-4BF4-BD97-35E96625EE75}">
      <text>
        <r>
          <rPr>
            <b/>
            <sz val="9"/>
            <color indexed="81"/>
            <rFont val="Tahoma"/>
            <family val="2"/>
          </rPr>
          <t>Amy Garbe:</t>
        </r>
        <r>
          <rPr>
            <sz val="9"/>
            <color indexed="81"/>
            <rFont val="Tahoma"/>
            <family val="2"/>
          </rPr>
          <t xml:space="preserve">
If calcuated value is negative, replace with a result of 0.  </t>
        </r>
      </text>
    </comment>
    <comment ref="H40" authorId="0" shapeId="0" xr:uid="{CCD27738-AE42-4B54-8DB6-2A7A9254E332}">
      <text>
        <r>
          <rPr>
            <b/>
            <sz val="9"/>
            <color indexed="81"/>
            <rFont val="Tahoma"/>
            <family val="2"/>
          </rPr>
          <t>Amy Garbe:</t>
        </r>
        <r>
          <rPr>
            <sz val="9"/>
            <color indexed="81"/>
            <rFont val="Tahoma"/>
            <family val="2"/>
          </rPr>
          <t xml:space="preserve">
If result is a non-detect (&lt; value), then enter the result as &lt;LOD.</t>
        </r>
      </text>
    </comment>
    <comment ref="I40" authorId="0" shapeId="0" xr:uid="{4B83B788-C71C-4CD1-A3E6-4E2BEB67BA24}">
      <text>
        <r>
          <rPr>
            <b/>
            <sz val="9"/>
            <color indexed="81"/>
            <rFont val="Tahoma"/>
            <family val="2"/>
          </rPr>
          <t>Amy Garbe:</t>
        </r>
        <r>
          <rPr>
            <sz val="9"/>
            <color indexed="81"/>
            <rFont val="Tahoma"/>
            <family val="2"/>
          </rPr>
          <t xml:space="preserve">
Include a "0" value for days of no flow/discharge.</t>
        </r>
      </text>
    </comment>
    <comment ref="J40" authorId="0" shapeId="0" xr:uid="{689447BF-2EB8-4697-BB74-475D1BFFA373}">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K40" authorId="0" shapeId="0" xr:uid="{AF6E6D5C-E046-4148-B487-FAD8DE576404}">
      <text>
        <r>
          <rPr>
            <b/>
            <sz val="9"/>
            <color indexed="81"/>
            <rFont val="Tahoma"/>
            <family val="2"/>
          </rPr>
          <t>Amy Garbe:</t>
        </r>
        <r>
          <rPr>
            <sz val="9"/>
            <color indexed="81"/>
            <rFont val="Tahoma"/>
            <family val="2"/>
          </rPr>
          <t xml:space="preserve">
If calcuated value is negative, replace with a result of 0.  </t>
        </r>
      </text>
    </comment>
    <comment ref="N40" authorId="0" shapeId="0" xr:uid="{C2E8749F-8D75-4BE8-8F71-BFCB7EA0C3A2}">
      <text>
        <r>
          <rPr>
            <b/>
            <sz val="9"/>
            <color indexed="81"/>
            <rFont val="Tahoma"/>
            <family val="2"/>
          </rPr>
          <t>Amy Garbe:</t>
        </r>
        <r>
          <rPr>
            <sz val="9"/>
            <color indexed="81"/>
            <rFont val="Tahoma"/>
            <family val="2"/>
          </rPr>
          <t xml:space="preserve">
If result is a non-detect (&lt; value), then enter the result as &lt;LOD.</t>
        </r>
      </text>
    </comment>
    <comment ref="O40" authorId="0" shapeId="0" xr:uid="{9FB0C2F0-F790-4BBE-AA38-719CBAA93AA0}">
      <text>
        <r>
          <rPr>
            <b/>
            <sz val="9"/>
            <color indexed="81"/>
            <rFont val="Tahoma"/>
            <family val="2"/>
          </rPr>
          <t>Amy Garbe:</t>
        </r>
        <r>
          <rPr>
            <sz val="9"/>
            <color indexed="81"/>
            <rFont val="Tahoma"/>
            <family val="2"/>
          </rPr>
          <t xml:space="preserve">
Include a "0" value for days of no flow/discharge.</t>
        </r>
      </text>
    </comment>
    <comment ref="P40" authorId="0" shapeId="0" xr:uid="{2A1330C9-FF4C-496F-9F3A-9BAAD72D3CA6}">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Q40" authorId="0" shapeId="0" xr:uid="{647EE405-E629-47DF-B94E-346B4EA6CE9D}">
      <text>
        <r>
          <rPr>
            <b/>
            <sz val="9"/>
            <color indexed="81"/>
            <rFont val="Tahoma"/>
            <family val="2"/>
          </rPr>
          <t>Amy Garbe:</t>
        </r>
        <r>
          <rPr>
            <sz val="9"/>
            <color indexed="81"/>
            <rFont val="Tahoma"/>
            <family val="2"/>
          </rPr>
          <t xml:space="preserve">
If calcuated value is negative, replace with a result of 0.  </t>
        </r>
      </text>
    </comment>
    <comment ref="T40" authorId="0" shapeId="0" xr:uid="{7C1236BF-261E-48A9-AE7D-CE51B74E6D33}">
      <text>
        <r>
          <rPr>
            <b/>
            <sz val="9"/>
            <color indexed="81"/>
            <rFont val="Tahoma"/>
            <family val="2"/>
          </rPr>
          <t>Amy Garbe:</t>
        </r>
        <r>
          <rPr>
            <sz val="9"/>
            <color indexed="81"/>
            <rFont val="Tahoma"/>
            <family val="2"/>
          </rPr>
          <t xml:space="preserve">
If result is a non-detect (&lt; value), then enter the result as &lt;LOD.</t>
        </r>
      </text>
    </comment>
    <comment ref="U40" authorId="0" shapeId="0" xr:uid="{9641D914-AFB5-42D0-BF62-815D93323277}">
      <text>
        <r>
          <rPr>
            <b/>
            <sz val="9"/>
            <color indexed="81"/>
            <rFont val="Tahoma"/>
            <family val="2"/>
          </rPr>
          <t>Amy Garbe:</t>
        </r>
        <r>
          <rPr>
            <sz val="9"/>
            <color indexed="81"/>
            <rFont val="Tahoma"/>
            <family val="2"/>
          </rPr>
          <t xml:space="preserve">
Include a "0" value for days of no flow/discharge.</t>
        </r>
      </text>
    </comment>
    <comment ref="V40" authorId="0" shapeId="0" xr:uid="{7B2CBB67-0C41-42D5-9D5C-3E2046DAFDCE}">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W40" authorId="0" shapeId="0" xr:uid="{BC343892-0E46-47D0-BA88-896251FCEFC2}">
      <text>
        <r>
          <rPr>
            <b/>
            <sz val="9"/>
            <color indexed="81"/>
            <rFont val="Tahoma"/>
            <family val="2"/>
          </rPr>
          <t>Amy Garbe:</t>
        </r>
        <r>
          <rPr>
            <sz val="9"/>
            <color indexed="81"/>
            <rFont val="Tahoma"/>
            <family val="2"/>
          </rPr>
          <t xml:space="preserve">
If calcuated value is negative, replace with a result of 0.  </t>
        </r>
      </text>
    </comment>
    <comment ref="Z40" authorId="0" shapeId="0" xr:uid="{3B605272-4F97-45C1-AC04-15EC85270979}">
      <text>
        <r>
          <rPr>
            <b/>
            <sz val="9"/>
            <color indexed="81"/>
            <rFont val="Tahoma"/>
            <family val="2"/>
          </rPr>
          <t>Amy Garbe:</t>
        </r>
        <r>
          <rPr>
            <sz val="9"/>
            <color indexed="81"/>
            <rFont val="Tahoma"/>
            <family val="2"/>
          </rPr>
          <t xml:space="preserve">
If result is a non-detect (&lt; value), then enter the result as &lt;LOD.</t>
        </r>
      </text>
    </comment>
    <comment ref="AA40" authorId="0" shapeId="0" xr:uid="{414D75F3-6181-41E8-B530-08B1BF5F8CA7}">
      <text>
        <r>
          <rPr>
            <b/>
            <sz val="9"/>
            <color indexed="81"/>
            <rFont val="Tahoma"/>
            <family val="2"/>
          </rPr>
          <t>Amy Garbe:</t>
        </r>
        <r>
          <rPr>
            <sz val="9"/>
            <color indexed="81"/>
            <rFont val="Tahoma"/>
            <family val="2"/>
          </rPr>
          <t xml:space="preserve">
Include a "0" value for days of no flow/discharge.</t>
        </r>
      </text>
    </comment>
    <comment ref="AB40" authorId="0" shapeId="0" xr:uid="{9C7DF273-F4DA-444A-BCE1-5EBE8A6C835C}">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AC40" authorId="0" shapeId="0" xr:uid="{545BB76A-1133-4059-8B7E-3B278B6ED4BA}">
      <text>
        <r>
          <rPr>
            <b/>
            <sz val="9"/>
            <color indexed="81"/>
            <rFont val="Tahoma"/>
            <family val="2"/>
          </rPr>
          <t>Amy Garbe:</t>
        </r>
        <r>
          <rPr>
            <sz val="9"/>
            <color indexed="81"/>
            <rFont val="Tahoma"/>
            <family val="2"/>
          </rPr>
          <t xml:space="preserve">
If calcuated value is negative, replace with a result of 0.  </t>
        </r>
      </text>
    </comment>
    <comment ref="AF40" authorId="0" shapeId="0" xr:uid="{24EB98E1-9F6D-489C-8095-614E7C444159}">
      <text>
        <r>
          <rPr>
            <b/>
            <sz val="9"/>
            <color indexed="81"/>
            <rFont val="Tahoma"/>
            <family val="2"/>
          </rPr>
          <t>Amy Garbe:</t>
        </r>
        <r>
          <rPr>
            <sz val="9"/>
            <color indexed="81"/>
            <rFont val="Tahoma"/>
            <family val="2"/>
          </rPr>
          <t xml:space="preserve">
If result is a non-detect (&lt; value), then enter the result as &lt;LOD.</t>
        </r>
      </text>
    </comment>
    <comment ref="AG40" authorId="0" shapeId="0" xr:uid="{C1E7E348-49B8-4228-B46D-787A9AFD614D}">
      <text>
        <r>
          <rPr>
            <b/>
            <sz val="9"/>
            <color indexed="81"/>
            <rFont val="Tahoma"/>
            <family val="2"/>
          </rPr>
          <t>Amy Garbe:</t>
        </r>
        <r>
          <rPr>
            <sz val="9"/>
            <color indexed="81"/>
            <rFont val="Tahoma"/>
            <family val="2"/>
          </rPr>
          <t xml:space="preserve">
Include a "0" value for days of no flow/discharge.</t>
        </r>
      </text>
    </comment>
    <comment ref="AH40" authorId="0" shapeId="0" xr:uid="{8C0DA41E-4C59-4A05-ACFF-37ED5BB0137A}">
      <text>
        <r>
          <rPr>
            <b/>
            <sz val="9"/>
            <color indexed="81"/>
            <rFont val="Tahoma"/>
            <family val="2"/>
          </rPr>
          <t>Amy Garbe:</t>
        </r>
        <r>
          <rPr>
            <sz val="9"/>
            <color indexed="81"/>
            <rFont val="Tahoma"/>
            <family val="2"/>
          </rPr>
          <t xml:space="preserve">
Remove values from dates that do not have a calculated mass (no concentration. Do not have days with flow default to a 0 mass discharge. </t>
        </r>
      </text>
    </comment>
    <comment ref="AI40" authorId="0" shapeId="0" xr:uid="{38A4E132-28E1-42B6-A436-923F14CA25DC}">
      <text>
        <r>
          <rPr>
            <b/>
            <sz val="9"/>
            <color indexed="81"/>
            <rFont val="Tahoma"/>
            <family val="2"/>
          </rPr>
          <t>Amy Garbe:</t>
        </r>
        <r>
          <rPr>
            <sz val="9"/>
            <color indexed="81"/>
            <rFont val="Tahoma"/>
            <family val="2"/>
          </rPr>
          <t xml:space="preserve">
If calcuated value is negative, replace with a result of 0.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Amy Garbe</author>
  </authors>
  <commentList>
    <comment ref="B3" authorId="0" shapeId="0" xr:uid="{D6B7FCA4-AADC-47A7-B9BF-8C6584A8F0FA}">
      <text>
        <r>
          <rPr>
            <b/>
            <sz val="9"/>
            <color indexed="81"/>
            <rFont val="Tahoma"/>
            <family val="2"/>
          </rPr>
          <t>Amy Garbe:</t>
        </r>
        <r>
          <rPr>
            <sz val="9"/>
            <color indexed="81"/>
            <rFont val="Tahoma"/>
            <family val="2"/>
          </rPr>
          <t xml:space="preserve">
If result is a non-detect (&lt; value), then enter the result as &lt;LOD.</t>
        </r>
      </text>
    </comment>
    <comment ref="C3" authorId="0" shapeId="0" xr:uid="{7B01AECB-4037-4F2C-BBA2-ECDA918C9B77}">
      <text>
        <r>
          <rPr>
            <b/>
            <sz val="9"/>
            <color indexed="81"/>
            <rFont val="Tahoma"/>
            <family val="2"/>
          </rPr>
          <t>Amy Garbe:</t>
        </r>
        <r>
          <rPr>
            <sz val="9"/>
            <color indexed="81"/>
            <rFont val="Tahoma"/>
            <family val="2"/>
          </rPr>
          <t xml:space="preserve">
Include a "0" value for days of no flow/discharge.</t>
        </r>
      </text>
    </comment>
    <comment ref="E3" authorId="0" shapeId="0" xr:uid="{BF9E2458-FEC5-4CA4-84CC-665ACA18BD3F}">
      <text>
        <r>
          <rPr>
            <b/>
            <sz val="9"/>
            <color indexed="81"/>
            <rFont val="Tahoma"/>
            <family val="2"/>
          </rPr>
          <t>Amy Garbe:</t>
        </r>
        <r>
          <rPr>
            <sz val="9"/>
            <color indexed="81"/>
            <rFont val="Tahoma"/>
            <family val="2"/>
          </rPr>
          <t xml:space="preserve">
If calcuated value is negative, replace with a result of 0.  </t>
        </r>
      </text>
    </comment>
    <comment ref="H3" authorId="0" shapeId="0" xr:uid="{5B455E4C-9CCB-4F1C-B7FB-E6B96B5C6DC6}">
      <text>
        <r>
          <rPr>
            <b/>
            <sz val="9"/>
            <color indexed="81"/>
            <rFont val="Tahoma"/>
            <family val="2"/>
          </rPr>
          <t>Amy Garbe:</t>
        </r>
        <r>
          <rPr>
            <sz val="9"/>
            <color indexed="81"/>
            <rFont val="Tahoma"/>
            <family val="2"/>
          </rPr>
          <t xml:space="preserve">
If result is a non-detect (&lt; value), then enter the result as &lt;LOD.</t>
        </r>
      </text>
    </comment>
    <comment ref="I3" authorId="0" shapeId="0" xr:uid="{FDC698E3-8D2D-4F0E-9264-29760013F004}">
      <text>
        <r>
          <rPr>
            <b/>
            <sz val="9"/>
            <color indexed="81"/>
            <rFont val="Tahoma"/>
            <family val="2"/>
          </rPr>
          <t>Amy Garbe:</t>
        </r>
        <r>
          <rPr>
            <sz val="9"/>
            <color indexed="81"/>
            <rFont val="Tahoma"/>
            <family val="2"/>
          </rPr>
          <t xml:space="preserve">
Include a "0" value for days of no flow/discharge.</t>
        </r>
      </text>
    </comment>
    <comment ref="K3" authorId="0" shapeId="0" xr:uid="{EAC3726D-F3D8-43F4-BF04-9C68AC898B5C}">
      <text>
        <r>
          <rPr>
            <b/>
            <sz val="9"/>
            <color indexed="81"/>
            <rFont val="Tahoma"/>
            <family val="2"/>
          </rPr>
          <t>Amy Garbe:</t>
        </r>
        <r>
          <rPr>
            <sz val="9"/>
            <color indexed="81"/>
            <rFont val="Tahoma"/>
            <family val="2"/>
          </rPr>
          <t xml:space="preserve">
If calcuated value is negative, replace with a result of 0.  </t>
        </r>
      </text>
    </comment>
    <comment ref="N3" authorId="0" shapeId="0" xr:uid="{02B847DB-078D-4376-BE29-9184D37F9326}">
      <text>
        <r>
          <rPr>
            <b/>
            <sz val="9"/>
            <color indexed="81"/>
            <rFont val="Tahoma"/>
            <family val="2"/>
          </rPr>
          <t>Amy Garbe:</t>
        </r>
        <r>
          <rPr>
            <sz val="9"/>
            <color indexed="81"/>
            <rFont val="Tahoma"/>
            <family val="2"/>
          </rPr>
          <t xml:space="preserve">
If result is a non-detect (&lt; value), then enter the result as &lt;LOD.</t>
        </r>
      </text>
    </comment>
    <comment ref="O3" authorId="0" shapeId="0" xr:uid="{527DDF71-4B59-4D39-9377-36555F9D1D52}">
      <text>
        <r>
          <rPr>
            <b/>
            <sz val="9"/>
            <color indexed="81"/>
            <rFont val="Tahoma"/>
            <family val="2"/>
          </rPr>
          <t>Amy Garbe:</t>
        </r>
        <r>
          <rPr>
            <sz val="9"/>
            <color indexed="81"/>
            <rFont val="Tahoma"/>
            <family val="2"/>
          </rPr>
          <t xml:space="preserve">
Include a "0" value for days of no flow/discharge.</t>
        </r>
      </text>
    </comment>
    <comment ref="Q3" authorId="0" shapeId="0" xr:uid="{B0A27D50-1754-435C-9B8A-14B8637B917E}">
      <text>
        <r>
          <rPr>
            <b/>
            <sz val="9"/>
            <color indexed="81"/>
            <rFont val="Tahoma"/>
            <family val="2"/>
          </rPr>
          <t>Amy Garbe:</t>
        </r>
        <r>
          <rPr>
            <sz val="9"/>
            <color indexed="81"/>
            <rFont val="Tahoma"/>
            <family val="2"/>
          </rPr>
          <t xml:space="preserve">
If calcuated value is negative, replace with a result of 0.  </t>
        </r>
      </text>
    </comment>
    <comment ref="T3" authorId="0" shapeId="0" xr:uid="{35665534-CDCD-47BA-80CB-0BD3161C0A4F}">
      <text>
        <r>
          <rPr>
            <b/>
            <sz val="9"/>
            <color indexed="81"/>
            <rFont val="Tahoma"/>
            <family val="2"/>
          </rPr>
          <t>Amy Garbe:</t>
        </r>
        <r>
          <rPr>
            <sz val="9"/>
            <color indexed="81"/>
            <rFont val="Tahoma"/>
            <family val="2"/>
          </rPr>
          <t xml:space="preserve">
If result is a non-detect (&lt; value), then enter the result as &lt;LOD.</t>
        </r>
      </text>
    </comment>
    <comment ref="U3" authorId="0" shapeId="0" xr:uid="{9F1684B9-5E62-4252-AD17-2B1355B761AD}">
      <text>
        <r>
          <rPr>
            <b/>
            <sz val="9"/>
            <color indexed="81"/>
            <rFont val="Tahoma"/>
            <family val="2"/>
          </rPr>
          <t>Amy Garbe:</t>
        </r>
        <r>
          <rPr>
            <sz val="9"/>
            <color indexed="81"/>
            <rFont val="Tahoma"/>
            <family val="2"/>
          </rPr>
          <t xml:space="preserve">
Include a "0" value for days of no flow/discharge.</t>
        </r>
      </text>
    </comment>
    <comment ref="W3" authorId="0" shapeId="0" xr:uid="{FDFAFF1D-3D6E-40B1-B89C-D66992FE9234}">
      <text>
        <r>
          <rPr>
            <b/>
            <sz val="9"/>
            <color indexed="81"/>
            <rFont val="Tahoma"/>
            <family val="2"/>
          </rPr>
          <t>Amy Garbe:</t>
        </r>
        <r>
          <rPr>
            <sz val="9"/>
            <color indexed="81"/>
            <rFont val="Tahoma"/>
            <family val="2"/>
          </rPr>
          <t xml:space="preserve">
If calcuated value is negative, replace with a result of 0.  </t>
        </r>
      </text>
    </comment>
    <comment ref="Z3" authorId="0" shapeId="0" xr:uid="{FA36CEF0-FFDC-4E03-A250-D3C7EE8A014B}">
      <text>
        <r>
          <rPr>
            <b/>
            <sz val="9"/>
            <color indexed="81"/>
            <rFont val="Tahoma"/>
            <family val="2"/>
          </rPr>
          <t>Amy Garbe:</t>
        </r>
        <r>
          <rPr>
            <sz val="9"/>
            <color indexed="81"/>
            <rFont val="Tahoma"/>
            <family val="2"/>
          </rPr>
          <t xml:space="preserve">
If result is a non-detect (&lt; value), then enter the result as &lt;LOD.</t>
        </r>
      </text>
    </comment>
    <comment ref="AA3" authorId="0" shapeId="0" xr:uid="{D003957E-0B9B-4082-BC81-042C3D0D8882}">
      <text>
        <r>
          <rPr>
            <b/>
            <sz val="9"/>
            <color indexed="81"/>
            <rFont val="Tahoma"/>
            <family val="2"/>
          </rPr>
          <t>Amy Garbe:</t>
        </r>
        <r>
          <rPr>
            <sz val="9"/>
            <color indexed="81"/>
            <rFont val="Tahoma"/>
            <family val="2"/>
          </rPr>
          <t xml:space="preserve">
Include a "0" value for days of no flow/discharge.</t>
        </r>
      </text>
    </comment>
    <comment ref="AC3" authorId="0" shapeId="0" xr:uid="{F44A8222-1C13-43E0-94EB-AB0E5892324C}">
      <text>
        <r>
          <rPr>
            <b/>
            <sz val="9"/>
            <color indexed="81"/>
            <rFont val="Tahoma"/>
            <family val="2"/>
          </rPr>
          <t>Amy Garbe:</t>
        </r>
        <r>
          <rPr>
            <sz val="9"/>
            <color indexed="81"/>
            <rFont val="Tahoma"/>
            <family val="2"/>
          </rPr>
          <t xml:space="preserve">
If calcuated value is negative, replace with a result of 0.  </t>
        </r>
      </text>
    </comment>
    <comment ref="AF3" authorId="0" shapeId="0" xr:uid="{B009E740-7F90-41FE-AD10-514F28136DBA}">
      <text>
        <r>
          <rPr>
            <b/>
            <sz val="9"/>
            <color indexed="81"/>
            <rFont val="Tahoma"/>
            <family val="2"/>
          </rPr>
          <t>Amy Garbe:</t>
        </r>
        <r>
          <rPr>
            <sz val="9"/>
            <color indexed="81"/>
            <rFont val="Tahoma"/>
            <family val="2"/>
          </rPr>
          <t xml:space="preserve">
If result is a non-detect (&lt; value), then enter the result as &lt;LOD.</t>
        </r>
      </text>
    </comment>
    <comment ref="AG3" authorId="0" shapeId="0" xr:uid="{BCF5A222-FB4F-4C35-9B9B-5CCBD0838DE6}">
      <text>
        <r>
          <rPr>
            <b/>
            <sz val="9"/>
            <color indexed="81"/>
            <rFont val="Tahoma"/>
            <family val="2"/>
          </rPr>
          <t>Amy Garbe:</t>
        </r>
        <r>
          <rPr>
            <sz val="9"/>
            <color indexed="81"/>
            <rFont val="Tahoma"/>
            <family val="2"/>
          </rPr>
          <t xml:space="preserve">
Include a "0" value for days of no flow/discharge.</t>
        </r>
      </text>
    </comment>
    <comment ref="AI3" authorId="0" shapeId="0" xr:uid="{DC263AED-9A53-4F05-A2A1-9ECEDA3206EB}">
      <text>
        <r>
          <rPr>
            <b/>
            <sz val="9"/>
            <color indexed="81"/>
            <rFont val="Tahoma"/>
            <family val="2"/>
          </rPr>
          <t>Amy Garbe:</t>
        </r>
        <r>
          <rPr>
            <sz val="9"/>
            <color indexed="81"/>
            <rFont val="Tahoma"/>
            <family val="2"/>
          </rPr>
          <t xml:space="preserve">
If calcuated value is negative, replace with a result of 0.  </t>
        </r>
      </text>
    </comment>
    <comment ref="B40" authorId="0" shapeId="0" xr:uid="{DF23D7AC-CCE9-47DC-9D7C-A1CC376A47A2}">
      <text>
        <r>
          <rPr>
            <b/>
            <sz val="9"/>
            <color indexed="81"/>
            <rFont val="Tahoma"/>
            <family val="2"/>
          </rPr>
          <t>Amy Garbe:</t>
        </r>
        <r>
          <rPr>
            <sz val="9"/>
            <color indexed="81"/>
            <rFont val="Tahoma"/>
            <family val="2"/>
          </rPr>
          <t xml:space="preserve">
If result is a non-detect (&lt; value), then enter the result as &lt;LOD.</t>
        </r>
      </text>
    </comment>
    <comment ref="C40" authorId="0" shapeId="0" xr:uid="{99F718BE-2325-461D-96B2-B68C403F1FB7}">
      <text>
        <r>
          <rPr>
            <b/>
            <sz val="9"/>
            <color indexed="81"/>
            <rFont val="Tahoma"/>
            <family val="2"/>
          </rPr>
          <t>Amy Garbe:</t>
        </r>
        <r>
          <rPr>
            <sz val="9"/>
            <color indexed="81"/>
            <rFont val="Tahoma"/>
            <family val="2"/>
          </rPr>
          <t xml:space="preserve">
Include a "0" value for days of no flow/discharge.</t>
        </r>
      </text>
    </comment>
    <comment ref="E40" authorId="0" shapeId="0" xr:uid="{40DB5B15-F948-4E27-A05D-43E96A2D4E24}">
      <text>
        <r>
          <rPr>
            <b/>
            <sz val="9"/>
            <color indexed="81"/>
            <rFont val="Tahoma"/>
            <family val="2"/>
          </rPr>
          <t>Amy Garbe:</t>
        </r>
        <r>
          <rPr>
            <sz val="9"/>
            <color indexed="81"/>
            <rFont val="Tahoma"/>
            <family val="2"/>
          </rPr>
          <t xml:space="preserve">
If calcuated value is negative, replace with a result of 0.  </t>
        </r>
      </text>
    </comment>
    <comment ref="H40" authorId="0" shapeId="0" xr:uid="{BB19C9B2-C855-4F8F-AF1B-85D9A7C985C5}">
      <text>
        <r>
          <rPr>
            <b/>
            <sz val="9"/>
            <color indexed="81"/>
            <rFont val="Tahoma"/>
            <family val="2"/>
          </rPr>
          <t>Amy Garbe:</t>
        </r>
        <r>
          <rPr>
            <sz val="9"/>
            <color indexed="81"/>
            <rFont val="Tahoma"/>
            <family val="2"/>
          </rPr>
          <t xml:space="preserve">
If result is a non-detect (&lt; value), then enter the result as &lt;LOD.</t>
        </r>
      </text>
    </comment>
    <comment ref="I40" authorId="0" shapeId="0" xr:uid="{053D7A0E-7B52-4272-84A2-4C8C9322752F}">
      <text>
        <r>
          <rPr>
            <b/>
            <sz val="9"/>
            <color indexed="81"/>
            <rFont val="Tahoma"/>
            <family val="2"/>
          </rPr>
          <t>Amy Garbe:</t>
        </r>
        <r>
          <rPr>
            <sz val="9"/>
            <color indexed="81"/>
            <rFont val="Tahoma"/>
            <family val="2"/>
          </rPr>
          <t xml:space="preserve">
Include a "0" value for days of no flow/discharge.</t>
        </r>
      </text>
    </comment>
    <comment ref="K40" authorId="0" shapeId="0" xr:uid="{F724A5A4-223E-4271-BA8A-5A1ED22618C0}">
      <text>
        <r>
          <rPr>
            <b/>
            <sz val="9"/>
            <color indexed="81"/>
            <rFont val="Tahoma"/>
            <family val="2"/>
          </rPr>
          <t>Amy Garbe:</t>
        </r>
        <r>
          <rPr>
            <sz val="9"/>
            <color indexed="81"/>
            <rFont val="Tahoma"/>
            <family val="2"/>
          </rPr>
          <t xml:space="preserve">
If calcuated value is negative, replace with a result of 0.  </t>
        </r>
      </text>
    </comment>
    <comment ref="N40" authorId="0" shapeId="0" xr:uid="{75F14258-4944-4F67-8EE7-49D1516D4099}">
      <text>
        <r>
          <rPr>
            <b/>
            <sz val="9"/>
            <color indexed="81"/>
            <rFont val="Tahoma"/>
            <family val="2"/>
          </rPr>
          <t>Amy Garbe:</t>
        </r>
        <r>
          <rPr>
            <sz val="9"/>
            <color indexed="81"/>
            <rFont val="Tahoma"/>
            <family val="2"/>
          </rPr>
          <t xml:space="preserve">
If result is a non-detect (&lt; value), then enter the result as &lt;LOD.</t>
        </r>
      </text>
    </comment>
    <comment ref="O40" authorId="0" shapeId="0" xr:uid="{D8B8EA25-5E7F-4ACD-B194-B0EF4EFC2828}">
      <text>
        <r>
          <rPr>
            <b/>
            <sz val="9"/>
            <color indexed="81"/>
            <rFont val="Tahoma"/>
            <family val="2"/>
          </rPr>
          <t>Amy Garbe:</t>
        </r>
        <r>
          <rPr>
            <sz val="9"/>
            <color indexed="81"/>
            <rFont val="Tahoma"/>
            <family val="2"/>
          </rPr>
          <t xml:space="preserve">
Include a "0" value for days of no flow/discharge.</t>
        </r>
      </text>
    </comment>
    <comment ref="Q40" authorId="0" shapeId="0" xr:uid="{39AA05FB-49E5-4662-8CD4-3B4095BAE97A}">
      <text>
        <r>
          <rPr>
            <b/>
            <sz val="9"/>
            <color indexed="81"/>
            <rFont val="Tahoma"/>
            <family val="2"/>
          </rPr>
          <t>Amy Garbe:</t>
        </r>
        <r>
          <rPr>
            <sz val="9"/>
            <color indexed="81"/>
            <rFont val="Tahoma"/>
            <family val="2"/>
          </rPr>
          <t xml:space="preserve">
If calcuated value is negative, replace with a result of 0.  </t>
        </r>
      </text>
    </comment>
    <comment ref="T40" authorId="0" shapeId="0" xr:uid="{95B5E8BC-FA43-4960-959E-62B6514B588A}">
      <text>
        <r>
          <rPr>
            <b/>
            <sz val="9"/>
            <color indexed="81"/>
            <rFont val="Tahoma"/>
            <family val="2"/>
          </rPr>
          <t>Amy Garbe:</t>
        </r>
        <r>
          <rPr>
            <sz val="9"/>
            <color indexed="81"/>
            <rFont val="Tahoma"/>
            <family val="2"/>
          </rPr>
          <t xml:space="preserve">
If result is a non-detect (&lt; value), then enter the result as &lt;LOD.</t>
        </r>
      </text>
    </comment>
    <comment ref="U40" authorId="0" shapeId="0" xr:uid="{ED797631-0984-4F95-8509-75F74930BB98}">
      <text>
        <r>
          <rPr>
            <b/>
            <sz val="9"/>
            <color indexed="81"/>
            <rFont val="Tahoma"/>
            <family val="2"/>
          </rPr>
          <t>Amy Garbe:</t>
        </r>
        <r>
          <rPr>
            <sz val="9"/>
            <color indexed="81"/>
            <rFont val="Tahoma"/>
            <family val="2"/>
          </rPr>
          <t xml:space="preserve">
Include a "0" value for days of no flow/discharge.</t>
        </r>
      </text>
    </comment>
    <comment ref="W40" authorId="0" shapeId="0" xr:uid="{A0861384-8CB4-4740-A94E-6AA6A465B637}">
      <text>
        <r>
          <rPr>
            <b/>
            <sz val="9"/>
            <color indexed="81"/>
            <rFont val="Tahoma"/>
            <family val="2"/>
          </rPr>
          <t>Amy Garbe:</t>
        </r>
        <r>
          <rPr>
            <sz val="9"/>
            <color indexed="81"/>
            <rFont val="Tahoma"/>
            <family val="2"/>
          </rPr>
          <t xml:space="preserve">
If calcuated value is negative, replace with a result of 0.  </t>
        </r>
      </text>
    </comment>
    <comment ref="Z40" authorId="0" shapeId="0" xr:uid="{E36EC485-8485-450E-8DA1-253546379D21}">
      <text>
        <r>
          <rPr>
            <b/>
            <sz val="9"/>
            <color indexed="81"/>
            <rFont val="Tahoma"/>
            <family val="2"/>
          </rPr>
          <t>Amy Garbe:</t>
        </r>
        <r>
          <rPr>
            <sz val="9"/>
            <color indexed="81"/>
            <rFont val="Tahoma"/>
            <family val="2"/>
          </rPr>
          <t xml:space="preserve">
If result is a non-detect (&lt; value), then enter the result as &lt;LOD.</t>
        </r>
      </text>
    </comment>
    <comment ref="AA40" authorId="0" shapeId="0" xr:uid="{B567F28D-E1A7-4D20-907F-E5545A8AE666}">
      <text>
        <r>
          <rPr>
            <b/>
            <sz val="9"/>
            <color indexed="81"/>
            <rFont val="Tahoma"/>
            <family val="2"/>
          </rPr>
          <t>Amy Garbe:</t>
        </r>
        <r>
          <rPr>
            <sz val="9"/>
            <color indexed="81"/>
            <rFont val="Tahoma"/>
            <family val="2"/>
          </rPr>
          <t xml:space="preserve">
Include a "0" value for days of no flow/discharge.</t>
        </r>
      </text>
    </comment>
    <comment ref="AC40" authorId="0" shapeId="0" xr:uid="{E784BD37-668E-453A-BA45-8469DC8646DC}">
      <text>
        <r>
          <rPr>
            <b/>
            <sz val="9"/>
            <color indexed="81"/>
            <rFont val="Tahoma"/>
            <family val="2"/>
          </rPr>
          <t>Amy Garbe:</t>
        </r>
        <r>
          <rPr>
            <sz val="9"/>
            <color indexed="81"/>
            <rFont val="Tahoma"/>
            <family val="2"/>
          </rPr>
          <t xml:space="preserve">
If calcuated value is negative, replace with a result of 0.  </t>
        </r>
      </text>
    </comment>
    <comment ref="AF40" authorId="0" shapeId="0" xr:uid="{AD35A6D6-6635-498D-871A-91A49D38E232}">
      <text>
        <r>
          <rPr>
            <b/>
            <sz val="9"/>
            <color indexed="81"/>
            <rFont val="Tahoma"/>
            <family val="2"/>
          </rPr>
          <t>Amy Garbe:</t>
        </r>
        <r>
          <rPr>
            <sz val="9"/>
            <color indexed="81"/>
            <rFont val="Tahoma"/>
            <family val="2"/>
          </rPr>
          <t xml:space="preserve">
If result is a non-detect (&lt; value), then enter the result as &lt;LOD.</t>
        </r>
      </text>
    </comment>
    <comment ref="AG40" authorId="0" shapeId="0" xr:uid="{C409CB15-EB84-4991-8174-AE81AC22C3B1}">
      <text>
        <r>
          <rPr>
            <b/>
            <sz val="9"/>
            <color indexed="81"/>
            <rFont val="Tahoma"/>
            <family val="2"/>
          </rPr>
          <t>Amy Garbe:</t>
        </r>
        <r>
          <rPr>
            <sz val="9"/>
            <color indexed="81"/>
            <rFont val="Tahoma"/>
            <family val="2"/>
          </rPr>
          <t xml:space="preserve">
Include a "0" value for days of no flow/discharge.</t>
        </r>
      </text>
    </comment>
    <comment ref="AI40" authorId="0" shapeId="0" xr:uid="{2EBA452D-C50C-499E-9B3F-FB6DA9CDD0D4}">
      <text>
        <r>
          <rPr>
            <b/>
            <sz val="9"/>
            <color indexed="81"/>
            <rFont val="Tahoma"/>
            <family val="2"/>
          </rPr>
          <t>Amy Garbe:</t>
        </r>
        <r>
          <rPr>
            <sz val="9"/>
            <color indexed="81"/>
            <rFont val="Tahoma"/>
            <family val="2"/>
          </rPr>
          <t xml:space="preserve">
If calcuated value is negative, replace with a result of 0.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<sst xmlns="http://schemas.openxmlformats.org/spreadsheetml/2006/main" count="432" uniqueCount="70">
  <si>
    <t>January</t>
  </si>
  <si>
    <t>February</t>
  </si>
  <si>
    <t>March</t>
  </si>
  <si>
    <t>April</t>
  </si>
  <si>
    <t xml:space="preserve">May </t>
  </si>
  <si>
    <t>June</t>
  </si>
  <si>
    <t>Date of Month</t>
  </si>
  <si>
    <t>July</t>
  </si>
  <si>
    <t>August</t>
  </si>
  <si>
    <t>September</t>
  </si>
  <si>
    <t>October</t>
  </si>
  <si>
    <t>November</t>
  </si>
  <si>
    <t>December</t>
  </si>
  <si>
    <t>20XX Phosphorous Discharge Numbers</t>
  </si>
  <si>
    <t>Monthly Avg</t>
  </si>
  <si>
    <t>Avg</t>
  </si>
  <si>
    <t>Total</t>
  </si>
  <si>
    <t>Applicable Limits</t>
  </si>
  <si>
    <t>mg/L</t>
  </si>
  <si>
    <t>lbs/day</t>
  </si>
  <si>
    <t>Monthly Average Discharge</t>
  </si>
  <si>
    <t>WQT Computed Compliance (mg/L) - Eq. 4a</t>
  </si>
  <si>
    <t>6-Month Avg</t>
  </si>
  <si>
    <t>*Concentration
(mg/l)</t>
  </si>
  <si>
    <t>**Daily Discharge
(lbs/day) - Eq. 1b</t>
  </si>
  <si>
    <t>***WQT Credits Used (lbs/month) - Eq. 2b</t>
  </si>
  <si>
    <t>Flow
(MGD)</t>
  </si>
  <si>
    <t>*Concentration
(mg/L)</t>
  </si>
  <si>
    <t>Applicable Credits</t>
  </si>
  <si>
    <t>lbs/yr</t>
  </si>
  <si>
    <t>Credits Used to Date (lbs/yr)</t>
  </si>
  <si>
    <t>Remaining Credits (lbs/yr)</t>
  </si>
  <si>
    <t>*FLOW</t>
  </si>
  <si>
    <t xml:space="preserve">*NOTE: Include a "0" value for days of no flow/discharge in both the spreadsheet and DMR. </t>
  </si>
  <si>
    <t># of days in month</t>
  </si>
  <si>
    <t># of days the month</t>
  </si>
  <si>
    <t xml:space="preserve">Fill in orange boxes with values from lab reports and records. These values will also be reported on the DMR. </t>
  </si>
  <si>
    <t>INSTRUCTIONS FOR EACH COLUMN</t>
  </si>
  <si>
    <t>Concentration (mg/L)</t>
  </si>
  <si>
    <t>FLOW</t>
  </si>
  <si>
    <t xml:space="preserve">Calculated compliance based on the effluent discharged and the credits used. Value entered on the last day of the month of the DMR in the corresponding columns. </t>
  </si>
  <si>
    <t>Blue boxes autocalculate based off of values reported and are reported on the DMR.</t>
  </si>
  <si>
    <t>INSTRUCTIONS FOR SUMMARY BOXES</t>
  </si>
  <si>
    <t>Okay/No Credits</t>
  </si>
  <si>
    <t>WQT Computed Compliance (lbs/day) - Eq. 4b</t>
  </si>
  <si>
    <t>WQT Credits Used (lbs/month) - Eq. 2c</t>
  </si>
  <si>
    <t>Daily Discharge (lbs/day) - Eq. 1a</t>
  </si>
  <si>
    <t>Daily Discharge
(lbs/day) - Eq. 1a</t>
  </si>
  <si>
    <t>Monthly summary values autocalculated within the DMR. Values used in other equations/calculations.</t>
  </si>
  <si>
    <t>This box is a check on if there are remaining credits available to use. If the remaining credits are below 0, then this box will change to "NO CREDITS".</t>
  </si>
  <si>
    <t xml:space="preserve">This box is a check on how many credits are remaining. If the remaining credits are below 0, then this box will change to red. </t>
  </si>
  <si>
    <t>Running sum of the credits each month to date. Autocalulation of adding the credits for each month.</t>
  </si>
  <si>
    <t xml:space="preserve">Green boxes autocalculate based off of values reported in orange. Only the mass daily results will be reported on the DMR. No other green values will be reported on the DMR. </t>
  </si>
  <si>
    <t>Phosphorous Discharge Numbers</t>
  </si>
  <si>
    <t>**NOTE: Only report the calculated mass values on the DMR.</t>
  </si>
  <si>
    <t>Only report the calculated mass values on the DMR.</t>
  </si>
  <si>
    <t># of discharge days in month</t>
  </si>
  <si>
    <t xml:space="preserve">Include a "0" value for days of no flow/discharge in both the spreadsheet and DMR. </t>
  </si>
  <si>
    <t>&lt;0.056</t>
  </si>
  <si>
    <t>&lt;0.045</t>
  </si>
  <si>
    <t>&lt;0.035</t>
  </si>
  <si>
    <t>&lt;0.025</t>
  </si>
  <si>
    <t xml:space="preserve">*NOTE: If the concentration result is a non-detect (&lt; value), then enter the result as &lt;LOD in the spreadsheet and report the &lt;value on the DMR. </t>
  </si>
  <si>
    <t xml:space="preserve">If the concentration result is a non-detect (&lt; value), then enter the result as &lt;LOD in the spreadsheet and report the &lt;value on the DMR. </t>
  </si>
  <si>
    <t># of discharge days the month</t>
  </si>
  <si>
    <t>Total days of discharge within the month.</t>
  </si>
  <si>
    <t>***NOTE: If calcuated value is negative, result is replace with a value of 0.  If at any point during the year, you run out of credits, you must report "0" on the DMR.</t>
  </si>
  <si>
    <t>The credits needed are calculated based on mass discharged (top number) and concentration (bottom number). The greater of the two values in lbs/day is used to calcluated credits needed in lbs/month. If the calcuated value is negative, the result is replaced with a value of 0.  If at any point during the year, you run out of credits, you must report "0" on the DMR.</t>
  </si>
  <si>
    <t>***NOTE: If calcuated value is negative, result is replace with a value of 0.  If at any point during the year, you run out of credits, you must report "0" on the DMR as there are no credits to use.</t>
  </si>
  <si>
    <t>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</si>
</sst>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8" x14ac:knownFonts="1">
    <font>
      <sz val="11"/>
      <color theme="1"/>
      <name val="Calibri"/>
      <family val="2"/>
      <scheme val="minor"/>
    </font>
    <font>
      <b/>
      <sz val="11"/>
      <color theme="1"/>
      <name val="Calibri"/>
      <family val="2"/>
      <scheme val="minor"/>
    </font>
    <font>
      <b/>
      <sz val="10"/>
      <color theme="1"/>
      <name val="Calibri"/>
      <family val="2"/>
      <scheme val="minor"/>
    </font>
    <font>
      <b/>
      <sz val="12"/>
      <color theme="1"/>
      <name val="Calibri"/>
      <family val="2"/>
      <scheme val="minor"/>
    </font>
    <font>
      <sz val="10"/>
      <color theme="1"/>
      <name val="Calibri"/>
      <family val="2"/>
      <scheme val="minor"/>
    </font>
    <font>
      <b/>
      <sz val="8"/>
      <color theme="1"/>
      <name val="Calibri"/>
      <family val="2"/>
      <scheme val="minor"/>
    </font>
    <font>
      <sz val="9"/>
      <color indexed="81"/>
      <name val="Tahoma"/>
      <family val="2"/>
    </font>
    <font>
      <b/>
      <sz val="9"/>
      <color indexed="81"/>
      <name val="Tahoma"/>
      <family val="2"/>
    </font>
  </fonts>
  <fills count="8">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31">
    <border>
      <left/>
      <right/>
      <top/>
      <bottom/>
      <diagonal/>
    </border>
    <border>
      <left style="hair">
        <color auto="1"/>
      </left>
      <right style="hair">
        <color auto="1"/>
      </right>
      <top style="hair">
        <color auto="1"/>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indexed="64"/>
      </top>
      <bottom style="hair">
        <color auto="1"/>
      </bottom>
      <diagonal/>
    </border>
    <border>
      <left style="hair">
        <color auto="1"/>
      </left>
      <right/>
      <top style="hair">
        <color auto="1"/>
      </top>
      <bottom style="hair">
        <color auto="1"/>
      </bottom>
      <diagonal/>
    </border>
    <border>
      <left/>
      <right style="medium">
        <color indexed="64"/>
      </right>
      <top style="hair">
        <color auto="1"/>
      </top>
      <bottom style="hair">
        <color auto="1"/>
      </bottom>
      <diagonal/>
    </border>
    <border>
      <left/>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medium">
        <color indexed="64"/>
      </top>
      <bottom style="hair">
        <color auto="1"/>
      </bottom>
      <diagonal/>
    </border>
    <border>
      <left/>
      <right/>
      <top style="hair">
        <color auto="1"/>
      </top>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top style="medium">
        <color indexed="64"/>
      </top>
      <bottom/>
      <diagonal/>
    </border>
    <border>
      <left style="hair">
        <color auto="1"/>
      </left>
      <right style="medium">
        <color indexed="64"/>
      </right>
      <top style="medium">
        <color indexed="64"/>
      </top>
      <bottom/>
      <diagonal/>
    </border>
    <border>
      <left/>
      <right style="medium">
        <color indexed="64"/>
      </right>
      <top style="medium">
        <color indexed="64"/>
      </top>
      <bottom style="hair">
        <color auto="1"/>
      </bottom>
      <diagonal/>
    </border>
    <border>
      <left/>
      <right/>
      <top/>
      <bottom style="hair">
        <color auto="1"/>
      </bottom>
      <diagonal/>
    </border>
  </borders>
  <cellStyleXfs count="1">
    <xf numFmtId="0" fontId="0" fillId="0" borderId="0"/>
  </cellStyleXfs>
  <cellXfs count="106">
    <xf numFmtId="0" fontId="0" fillId="0" borderId="0" xfId="0"/>
    <xf numFmtId="0" fontId="0" fillId="0" borderId="0" xfId="0"/>
    <xf numFmtId="0" fontId="1" fillId="3" borderId="0" xfId="0" applyFont="1" applyFill="1" applyAlignment="1">
      <alignment horizontal="center" wrapText="1"/>
    </xf>
    <xf numFmtId="0" fontId="2" fillId="3" borderId="0" xfId="0" applyFont="1" applyFill="1" applyAlignment="1">
      <alignment horizontal="center"/>
    </xf>
    <xf numFmtId="0" fontId="1" fillId="0" borderId="0" xfId="0" applyFont="1" applyAlignment="1">
      <alignment horizontal="left"/>
    </xf>
    <xf numFmtId="2" fontId="0" fillId="0" borderId="0" xfId="0" applyNumberFormat="1"/>
    <xf numFmtId="2" fontId="4" fillId="0" borderId="11" xfId="0" applyNumberFormat="1" applyFont="1" applyBorder="1"/>
    <xf numFmtId="2" fontId="4" fillId="0" borderId="12" xfId="0" applyNumberFormat="1" applyFont="1" applyBorder="1"/>
    <xf numFmtId="2"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0" fontId="2" fillId="4" borderId="14" xfId="0" applyFont="1" applyFill="1" applyBorder="1" applyAlignment="1">
      <alignment horizontal="center" wrapText="1"/>
    </xf>
    <xf numFmtId="164" fontId="4" fillId="0" borderId="12" xfId="0" applyNumberFormat="1" applyFont="1" applyBorder="1"/>
    <xf numFmtId="0" fontId="4" fillId="0" borderId="12" xfId="0" applyFont="1" applyBorder="1"/>
    <xf numFmtId="0" fontId="0" fillId="0" borderId="0" xfId="0" applyBorder="1"/>
    <xf numFmtId="2" fontId="2" fillId="0" borderId="7" xfId="0" applyNumberFormat="1" applyFont="1" applyFill="1" applyBorder="1"/>
    <xf numFmtId="2" fontId="2" fillId="0" borderId="8" xfId="0" applyNumberFormat="1" applyFont="1" applyFill="1" applyBorder="1"/>
    <xf numFmtId="2" fontId="4" fillId="4" borderId="10" xfId="0" applyNumberFormat="1" applyFont="1" applyFill="1" applyBorder="1"/>
    <xf numFmtId="2" fontId="2" fillId="0" borderId="0" xfId="0" applyNumberFormat="1" applyFont="1" applyFill="1" applyBorder="1" applyAlignment="1">
      <alignment horizontal="center" vertical="center"/>
    </xf>
    <xf numFmtId="0" fontId="1" fillId="0" borderId="0" xfId="0" applyFont="1" applyAlignment="1">
      <alignment horizontal="center" vertical="center"/>
    </xf>
    <xf numFmtId="0" fontId="2" fillId="0" borderId="7" xfId="0" applyFont="1" applyFill="1" applyBorder="1"/>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0" fillId="0" borderId="20" xfId="0" applyBorder="1"/>
    <xf numFmtId="0" fontId="0" fillId="0" borderId="21" xfId="0" applyBorder="1"/>
    <xf numFmtId="0" fontId="0" fillId="0" borderId="18" xfId="0" applyBorder="1"/>
    <xf numFmtId="0" fontId="0" fillId="0" borderId="7" xfId="0" applyBorder="1"/>
    <xf numFmtId="0" fontId="0" fillId="0" borderId="8" xfId="0" applyBorder="1"/>
    <xf numFmtId="0" fontId="1" fillId="0" borderId="0" xfId="0" applyFont="1" applyFill="1" applyBorder="1" applyAlignment="1"/>
    <xf numFmtId="0" fontId="5" fillId="0" borderId="0" xfId="0" applyFont="1" applyBorder="1" applyAlignment="1">
      <alignment horizontal="center" vertical="center" wrapText="1"/>
    </xf>
    <xf numFmtId="165" fontId="4" fillId="2" borderId="12" xfId="0" applyNumberFormat="1" applyFont="1" applyFill="1" applyBorder="1"/>
    <xf numFmtId="0" fontId="4" fillId="2" borderId="0" xfId="0" applyFont="1" applyFill="1" applyBorder="1"/>
    <xf numFmtId="0" fontId="4" fillId="6" borderId="5" xfId="0" applyFont="1" applyFill="1" applyBorder="1"/>
    <xf numFmtId="0" fontId="4" fillId="6" borderId="1" xfId="0" applyFont="1" applyFill="1" applyBorder="1"/>
    <xf numFmtId="2" fontId="4" fillId="6" borderId="5" xfId="0" applyNumberFormat="1" applyFont="1" applyFill="1" applyBorder="1"/>
    <xf numFmtId="164" fontId="4" fillId="6" borderId="1" xfId="0" applyNumberFormat="1" applyFont="1" applyFill="1" applyBorder="1"/>
    <xf numFmtId="165" fontId="4" fillId="6" borderId="5" xfId="0" applyNumberFormat="1" applyFont="1" applyFill="1" applyBorder="1"/>
    <xf numFmtId="165" fontId="2" fillId="4" borderId="6" xfId="0" applyNumberFormat="1" applyFont="1" applyFill="1" applyBorder="1"/>
    <xf numFmtId="164" fontId="2" fillId="4" borderId="7" xfId="0" applyNumberFormat="1" applyFont="1" applyFill="1" applyBorder="1"/>
    <xf numFmtId="2" fontId="2" fillId="4" borderId="7" xfId="0" applyNumberFormat="1" applyFont="1" applyFill="1" applyBorder="1"/>
    <xf numFmtId="2" fontId="4" fillId="4" borderId="12" xfId="0" applyNumberFormat="1" applyFont="1" applyFill="1" applyBorder="1"/>
    <xf numFmtId="1" fontId="2" fillId="4" borderId="15" xfId="0" applyNumberFormat="1" applyFont="1" applyFill="1" applyBorder="1" applyAlignment="1">
      <alignment horizontal="center" vertical="center"/>
    </xf>
    <xf numFmtId="0" fontId="4" fillId="7" borderId="0" xfId="0" applyFont="1" applyFill="1"/>
    <xf numFmtId="165" fontId="4" fillId="7" borderId="12" xfId="0" applyNumberFormat="1" applyFont="1" applyFill="1" applyBorder="1"/>
    <xf numFmtId="2" fontId="2" fillId="4" borderId="6" xfId="0" applyNumberFormat="1" applyFont="1" applyFill="1" applyBorder="1"/>
    <xf numFmtId="0" fontId="0" fillId="6" borderId="0" xfId="0" applyFill="1" applyBorder="1"/>
    <xf numFmtId="165" fontId="0" fillId="6" borderId="7" xfId="0" applyNumberFormat="1" applyFill="1" applyBorder="1"/>
    <xf numFmtId="0" fontId="0" fillId="6" borderId="0" xfId="0" applyFill="1"/>
    <xf numFmtId="0" fontId="0" fillId="0" borderId="22" xfId="0" applyBorder="1"/>
    <xf numFmtId="0" fontId="0" fillId="0" borderId="6" xfId="0" applyBorder="1"/>
    <xf numFmtId="0" fontId="0" fillId="6" borderId="7" xfId="0" applyFill="1" applyBorder="1"/>
    <xf numFmtId="166" fontId="0" fillId="6" borderId="0" xfId="0" applyNumberFormat="1" applyFill="1" applyBorder="1"/>
    <xf numFmtId="0" fontId="5" fillId="0" borderId="24" xfId="0" applyFont="1" applyBorder="1" applyAlignment="1">
      <alignment horizontal="center" vertical="center" wrapText="1"/>
    </xf>
    <xf numFmtId="165" fontId="4" fillId="2" borderId="18" xfId="0" applyNumberFormat="1" applyFont="1" applyFill="1" applyBorder="1"/>
    <xf numFmtId="2" fontId="2" fillId="0" borderId="16" xfId="0" applyNumberFormat="1" applyFont="1" applyFill="1" applyBorder="1"/>
    <xf numFmtId="2" fontId="2" fillId="0" borderId="17" xfId="0" applyNumberFormat="1" applyFont="1" applyFill="1" applyBorder="1"/>
    <xf numFmtId="165" fontId="4" fillId="7" borderId="11" xfId="0" applyNumberFormat="1" applyFont="1" applyFill="1" applyBorder="1"/>
    <xf numFmtId="0" fontId="2" fillId="0" borderId="16" xfId="0" applyFont="1" applyFill="1" applyBorder="1"/>
    <xf numFmtId="0" fontId="0" fillId="4" borderId="0" xfId="0" applyFill="1"/>
    <xf numFmtId="0" fontId="2" fillId="4" borderId="14" xfId="0" applyFont="1" applyFill="1" applyBorder="1" applyAlignment="1">
      <alignment horizontal="center" vertical="center" wrapText="1"/>
    </xf>
    <xf numFmtId="0" fontId="2" fillId="4" borderId="14" xfId="0" applyFont="1" applyFill="1" applyBorder="1" applyAlignment="1">
      <alignment wrapText="1"/>
    </xf>
    <xf numFmtId="0" fontId="1" fillId="4" borderId="15" xfId="0" applyFont="1" applyFill="1" applyBorder="1" applyAlignment="1">
      <alignment horizontal="center" vertical="center"/>
    </xf>
    <xf numFmtId="2" fontId="2" fillId="4" borderId="13" xfId="0" applyNumberFormat="1" applyFont="1" applyFill="1" applyBorder="1" applyAlignment="1">
      <alignment horizontal="center" vertical="center"/>
    </xf>
    <xf numFmtId="165" fontId="1" fillId="4" borderId="15" xfId="0" applyNumberFormat="1" applyFont="1" applyFill="1" applyBorder="1" applyAlignment="1">
      <alignment horizontal="center" vertical="center"/>
    </xf>
    <xf numFmtId="2" fontId="1" fillId="4" borderId="15" xfId="0" applyNumberFormat="1" applyFont="1" applyFill="1" applyBorder="1" applyAlignment="1">
      <alignment horizontal="center" vertical="center"/>
    </xf>
    <xf numFmtId="0" fontId="5" fillId="0" borderId="9"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0" fillId="7" borderId="0" xfId="0" applyFill="1"/>
    <xf numFmtId="0" fontId="2" fillId="0" borderId="0" xfId="0" applyFont="1" applyFill="1" applyBorder="1" applyAlignment="1">
      <alignment horizontal="center" wrapText="1"/>
    </xf>
    <xf numFmtId="0" fontId="2" fillId="0" borderId="0" xfId="0" applyFont="1" applyFill="1" applyBorder="1" applyAlignment="1">
      <alignment horizontal="center" vertical="center" wrapText="1"/>
    </xf>
    <xf numFmtId="165" fontId="4" fillId="6" borderId="5" xfId="0" applyNumberFormat="1" applyFont="1" applyFill="1" applyBorder="1" applyProtection="1">
      <protection locked="0"/>
    </xf>
    <xf numFmtId="164" fontId="4" fillId="6" borderId="1" xfId="0" applyNumberFormat="1" applyFont="1" applyFill="1" applyBorder="1" applyProtection="1">
      <protection locked="0"/>
    </xf>
    <xf numFmtId="0" fontId="4" fillId="6" borderId="1" xfId="0" applyFont="1" applyFill="1" applyBorder="1" applyProtection="1">
      <protection locked="0"/>
    </xf>
    <xf numFmtId="0" fontId="4" fillId="6" borderId="5" xfId="0" applyFont="1" applyFill="1" applyBorder="1" applyProtection="1">
      <protection locked="0"/>
    </xf>
    <xf numFmtId="2" fontId="4" fillId="6" borderId="5" xfId="0" applyNumberFormat="1" applyFont="1" applyFill="1" applyBorder="1" applyProtection="1">
      <protection locked="0"/>
    </xf>
    <xf numFmtId="2" fontId="4" fillId="7" borderId="0" xfId="0" applyNumberFormat="1" applyFont="1" applyFill="1"/>
    <xf numFmtId="0" fontId="1" fillId="5" borderId="25" xfId="0" applyFont="1" applyFill="1" applyBorder="1" applyAlignment="1">
      <alignment horizontal="center"/>
    </xf>
    <xf numFmtId="0" fontId="1" fillId="5" borderId="26" xfId="0" applyFont="1" applyFill="1" applyBorder="1" applyAlignment="1">
      <alignment horizontal="center"/>
    </xf>
    <xf numFmtId="0" fontId="1" fillId="5" borderId="27" xfId="0" applyFont="1" applyFill="1" applyBorder="1" applyAlignment="1">
      <alignment horizontal="center"/>
    </xf>
    <xf numFmtId="0" fontId="1" fillId="5" borderId="28" xfId="0" applyFont="1" applyFill="1" applyBorder="1" applyAlignment="1">
      <alignment horizontal="center"/>
    </xf>
    <xf numFmtId="0" fontId="2" fillId="4" borderId="0" xfId="0" applyFont="1" applyFill="1" applyAlignment="1">
      <alignment horizontal="center" wrapText="1"/>
    </xf>
    <xf numFmtId="0" fontId="0" fillId="0" borderId="0" xfId="0" applyAlignment="1">
      <alignment horizontal="left" wrapText="1"/>
    </xf>
    <xf numFmtId="0" fontId="5" fillId="0" borderId="24" xfId="0" applyFont="1" applyBorder="1" applyAlignment="1">
      <alignment horizontal="center" vertical="center" wrapText="1"/>
    </xf>
    <xf numFmtId="0" fontId="5" fillId="0" borderId="30" xfId="0" applyFont="1" applyBorder="1" applyAlignment="1">
      <alignment horizontal="center" vertical="center" wrapText="1"/>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9" xfId="0" applyFont="1" applyFill="1" applyBorder="1" applyAlignment="1">
      <alignment horizontal="center"/>
    </xf>
    <xf numFmtId="0" fontId="1" fillId="5" borderId="4" xfId="0" applyFont="1" applyFill="1" applyBorder="1" applyAlignment="1">
      <alignment horizontal="center"/>
    </xf>
    <xf numFmtId="0" fontId="0" fillId="0" borderId="22" xfId="0" applyBorder="1" applyAlignment="1">
      <alignment horizontal="right"/>
    </xf>
    <xf numFmtId="0" fontId="0" fillId="0" borderId="0" xfId="0" applyBorder="1" applyAlignment="1">
      <alignment horizontal="right"/>
    </xf>
    <xf numFmtId="0" fontId="0" fillId="0" borderId="6" xfId="0" applyBorder="1" applyAlignment="1">
      <alignment horizontal="right"/>
    </xf>
    <xf numFmtId="0" fontId="0" fillId="0" borderId="7" xfId="0" applyBorder="1" applyAlignment="1">
      <alignment horizontal="right"/>
    </xf>
    <xf numFmtId="0" fontId="3" fillId="0" borderId="0" xfId="0" applyFont="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6" borderId="0" xfId="0" applyFill="1" applyBorder="1" applyProtection="1">
      <protection locked="0"/>
    </xf>
    <xf numFmtId="165" fontId="0" fillId="6" borderId="7" xfId="0" applyNumberFormat="1" applyFill="1" applyBorder="1" applyProtection="1">
      <protection locked="0"/>
    </xf>
    <xf numFmtId="166" fontId="0" fillId="6" borderId="0" xfId="0" applyNumberFormat="1" applyFill="1" applyBorder="1" applyProtection="1">
      <protection locked="0"/>
    </xf>
    <xf numFmtId="0" fontId="0" fillId="6" borderId="7" xfId="0" applyFill="1" applyBorder="1" applyProtection="1">
      <protection locked="0"/>
    </xf>
    <xf numFmtId="0" fontId="3" fillId="0" borderId="0" xfId="0" applyFont="1" applyAlignment="1"/>
    <xf numFmtId="0" fontId="0" fillId="0" borderId="0" xfId="0" applyBorder="1" applyAlignment="1"/>
    <xf numFmtId="0" fontId="1" fillId="4" borderId="15" xfId="0" applyNumberFormat="1" applyFont="1" applyFill="1" applyBorder="1" applyAlignment="1">
      <alignment horizontal="center" vertical="center"/>
    </xf>
    <xf numFmtId="49" fontId="3" fillId="0" borderId="0" xfId="0" applyNumberFormat="1" applyFont="1" applyAlignment="1" applyProtection="1">
      <alignment horizontal="right"/>
      <protection locked="0"/>
    </xf>
  </cellXfs>
  <cellStyles count="1">
    <cellStyle name="Normal" xfId="0" builtinId="0"/>
  </cellStyles>
  <dxfs count="6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A4DA2-828D-499D-A9C6-EDA85945B691}">
  <dimension ref="A1:Z36"/>
  <sheetViews>
    <sheetView zoomScale="90" zoomScaleNormal="90" workbookViewId="0">
      <selection activeCell="E14" sqref="E14"/>
    </sheetView>
  </sheetViews>
  <sheetFormatPr defaultRowHeight="15" x14ac:dyDescent="0.25"/>
  <cols>
    <col min="4" max="4" width="10" customWidth="1"/>
    <col min="5" max="5" width="10.85546875" customWidth="1"/>
    <col min="6" max="6" width="11.42578125" customWidth="1"/>
    <col min="7" max="7" width="11.28515625" customWidth="1"/>
    <col min="10" max="10" width="42.28515625" customWidth="1"/>
  </cols>
  <sheetData>
    <row r="1" spans="1:26" ht="15.75" thickBot="1" x14ac:dyDescent="0.3">
      <c r="A1" s="1"/>
      <c r="B1" s="79" t="s">
        <v>0</v>
      </c>
      <c r="C1" s="80"/>
      <c r="D1" s="81"/>
      <c r="E1" s="81"/>
      <c r="F1" s="81"/>
      <c r="G1" s="82"/>
    </row>
    <row r="2" spans="1:26" ht="56.25" x14ac:dyDescent="0.25">
      <c r="A2" s="2" t="s">
        <v>6</v>
      </c>
      <c r="B2" s="20" t="s">
        <v>27</v>
      </c>
      <c r="C2" s="21" t="s">
        <v>26</v>
      </c>
      <c r="D2" s="67" t="s">
        <v>47</v>
      </c>
      <c r="E2" s="68" t="s">
        <v>45</v>
      </c>
      <c r="F2" s="68" t="s">
        <v>21</v>
      </c>
      <c r="G2" s="69" t="s">
        <v>44</v>
      </c>
    </row>
    <row r="3" spans="1:26" x14ac:dyDescent="0.25">
      <c r="A3" s="3">
        <v>1</v>
      </c>
      <c r="B3" s="38"/>
      <c r="C3" s="37">
        <v>0.71360000000000001</v>
      </c>
      <c r="D3" s="16" t="str">
        <f>IF(ISBLANK(B3),"",B3*C3*8.34)</f>
        <v/>
      </c>
      <c r="E3" s="7"/>
      <c r="F3" s="7"/>
      <c r="G3" s="6"/>
      <c r="J3" s="49" t="s">
        <v>36</v>
      </c>
      <c r="K3" s="49"/>
      <c r="L3" s="49"/>
      <c r="M3" s="49"/>
      <c r="N3" s="49"/>
      <c r="O3" s="49"/>
      <c r="P3" s="49"/>
      <c r="Q3" s="49"/>
    </row>
    <row r="4" spans="1:26" x14ac:dyDescent="0.25">
      <c r="A4" s="3">
        <v>2</v>
      </c>
      <c r="B4" s="38"/>
      <c r="C4" s="37">
        <v>0.70669999999999999</v>
      </c>
      <c r="D4" s="16" t="str">
        <f t="shared" ref="D4:D33" si="0">IF(ISBLANK(B4),"",B4*C4*8.34)</f>
        <v/>
      </c>
      <c r="E4" s="7"/>
      <c r="F4" s="7"/>
      <c r="G4" s="6"/>
      <c r="J4" s="60" t="s">
        <v>52</v>
      </c>
      <c r="K4" s="60"/>
      <c r="L4" s="60"/>
      <c r="M4" s="60"/>
      <c r="N4" s="1"/>
      <c r="O4" s="1"/>
      <c r="P4" s="1"/>
      <c r="Q4" s="1"/>
      <c r="R4" s="1"/>
      <c r="S4" s="1"/>
      <c r="T4" s="1"/>
      <c r="U4" s="1"/>
      <c r="V4" s="1"/>
      <c r="W4" s="1"/>
      <c r="X4" s="1"/>
      <c r="Y4" s="1"/>
      <c r="Z4" s="1"/>
    </row>
    <row r="5" spans="1:26" x14ac:dyDescent="0.25">
      <c r="A5" s="3">
        <v>3</v>
      </c>
      <c r="B5" s="38">
        <v>0.05</v>
      </c>
      <c r="C5" s="35">
        <v>0.74890000000000001</v>
      </c>
      <c r="D5" s="16">
        <f t="shared" si="0"/>
        <v>0.31229129999999999</v>
      </c>
      <c r="E5" s="7"/>
      <c r="F5" s="7"/>
      <c r="G5" s="6"/>
      <c r="J5" s="70" t="s">
        <v>41</v>
      </c>
      <c r="K5" s="70"/>
      <c r="L5" s="70"/>
      <c r="M5" s="70"/>
      <c r="N5" s="70"/>
      <c r="O5" s="70"/>
      <c r="P5" s="70"/>
      <c r="Q5" s="70"/>
      <c r="R5" s="70"/>
      <c r="S5" s="70"/>
      <c r="T5" s="70"/>
      <c r="U5" s="70"/>
      <c r="V5" s="1"/>
      <c r="W5" s="1"/>
      <c r="X5" s="1"/>
      <c r="Y5" s="1"/>
      <c r="Z5" s="1"/>
    </row>
    <row r="6" spans="1:26" x14ac:dyDescent="0.25">
      <c r="A6" s="3">
        <v>4</v>
      </c>
      <c r="B6" s="38"/>
      <c r="C6" s="35">
        <v>0.69089999999999996</v>
      </c>
      <c r="D6" s="16" t="str">
        <f t="shared" si="0"/>
        <v/>
      </c>
      <c r="E6" s="7"/>
      <c r="F6" s="7"/>
      <c r="G6" s="6"/>
      <c r="L6" s="1"/>
      <c r="M6" s="1"/>
      <c r="N6" s="1"/>
      <c r="O6" s="1"/>
      <c r="P6" s="1"/>
      <c r="Q6" s="1"/>
      <c r="R6" s="1"/>
      <c r="S6" s="1"/>
      <c r="T6" s="1"/>
      <c r="U6" s="1"/>
      <c r="V6" s="1"/>
      <c r="W6" s="1"/>
      <c r="X6" s="1"/>
      <c r="Y6" s="1"/>
      <c r="Z6" s="1"/>
    </row>
    <row r="7" spans="1:26" x14ac:dyDescent="0.25">
      <c r="A7" s="3">
        <v>5</v>
      </c>
      <c r="B7" s="38">
        <v>5.1999999999999998E-2</v>
      </c>
      <c r="C7" s="37">
        <v>0.71619999999999995</v>
      </c>
      <c r="D7" s="16">
        <f t="shared" si="0"/>
        <v>0.31060161599999997</v>
      </c>
      <c r="E7" s="7"/>
      <c r="F7" s="7"/>
      <c r="G7" s="6"/>
      <c r="L7" s="1"/>
      <c r="M7" s="1"/>
      <c r="N7" s="1"/>
      <c r="O7" s="1"/>
      <c r="P7" s="1"/>
      <c r="Q7" s="1"/>
      <c r="R7" s="1"/>
      <c r="S7" s="1"/>
      <c r="T7" s="1"/>
      <c r="U7" s="1"/>
      <c r="V7" s="1"/>
      <c r="W7" s="1"/>
      <c r="X7" s="1"/>
      <c r="Y7" s="1"/>
      <c r="Z7" s="1"/>
    </row>
    <row r="8" spans="1:26" x14ac:dyDescent="0.25">
      <c r="A8" s="3">
        <v>6</v>
      </c>
      <c r="B8" s="38"/>
      <c r="C8" s="35">
        <v>0.68600000000000005</v>
      </c>
      <c r="D8" s="16" t="str">
        <f t="shared" si="0"/>
        <v/>
      </c>
      <c r="E8" s="7"/>
      <c r="F8" s="7"/>
      <c r="G8" s="6"/>
      <c r="L8" s="1"/>
      <c r="M8" s="1"/>
      <c r="N8" s="1"/>
      <c r="O8" s="1"/>
      <c r="P8" s="1"/>
      <c r="Q8" s="1"/>
      <c r="R8" s="1"/>
      <c r="S8" s="1"/>
      <c r="T8" s="1"/>
      <c r="U8" s="1"/>
      <c r="V8" s="1"/>
      <c r="W8" s="1"/>
      <c r="X8" s="1"/>
      <c r="Y8" s="1"/>
      <c r="Z8" s="1"/>
    </row>
    <row r="9" spans="1:26" x14ac:dyDescent="0.25">
      <c r="A9" s="3">
        <v>7</v>
      </c>
      <c r="B9" s="38">
        <v>7.3999999999999996E-2</v>
      </c>
      <c r="C9" s="37">
        <v>0.67520000000000002</v>
      </c>
      <c r="D9" s="16">
        <f t="shared" si="0"/>
        <v>0.41670643199999996</v>
      </c>
      <c r="E9" s="7"/>
      <c r="F9" s="7"/>
      <c r="G9" s="6"/>
      <c r="J9" s="18" t="s">
        <v>37</v>
      </c>
    </row>
    <row r="10" spans="1:26" x14ac:dyDescent="0.25">
      <c r="A10" s="3">
        <v>8</v>
      </c>
      <c r="B10" s="38"/>
      <c r="C10" s="37">
        <v>0.6321</v>
      </c>
      <c r="D10" s="16" t="str">
        <f t="shared" si="0"/>
        <v/>
      </c>
      <c r="E10" s="7"/>
      <c r="F10" s="7"/>
      <c r="G10" s="6"/>
    </row>
    <row r="11" spans="1:26" x14ac:dyDescent="0.25">
      <c r="A11" s="3">
        <v>9</v>
      </c>
      <c r="B11" s="38"/>
      <c r="C11" s="35">
        <v>0.69389999999999996</v>
      </c>
      <c r="D11" s="16" t="str">
        <f t="shared" si="0"/>
        <v/>
      </c>
      <c r="E11" s="7"/>
      <c r="F11" s="7"/>
      <c r="G11" s="6"/>
      <c r="J11" s="31" t="s">
        <v>38</v>
      </c>
      <c r="K11" s="1" t="s">
        <v>63</v>
      </c>
    </row>
    <row r="12" spans="1:26" x14ac:dyDescent="0.25">
      <c r="A12" s="3">
        <v>10</v>
      </c>
      <c r="B12" s="38">
        <v>0.06</v>
      </c>
      <c r="C12" s="35">
        <v>0.71870000000000001</v>
      </c>
      <c r="D12" s="16">
        <f t="shared" si="0"/>
        <v>0.35963748000000001</v>
      </c>
      <c r="E12" s="7"/>
      <c r="F12" s="7"/>
      <c r="G12" s="6"/>
      <c r="J12" s="31" t="s">
        <v>39</v>
      </c>
      <c r="K12" s="1" t="s">
        <v>57</v>
      </c>
    </row>
    <row r="13" spans="1:26" x14ac:dyDescent="0.25">
      <c r="A13" s="3">
        <v>11</v>
      </c>
      <c r="B13" s="38"/>
      <c r="C13" s="35">
        <v>0.67469999999999997</v>
      </c>
      <c r="D13" s="16" t="str">
        <f t="shared" si="0"/>
        <v/>
      </c>
      <c r="E13" s="7"/>
      <c r="F13" s="7"/>
      <c r="G13" s="6"/>
      <c r="J13" s="22" t="s">
        <v>46</v>
      </c>
      <c r="K13" s="1" t="s">
        <v>55</v>
      </c>
    </row>
    <row r="14" spans="1:26" x14ac:dyDescent="0.25">
      <c r="A14" s="3">
        <v>12</v>
      </c>
      <c r="B14" s="38">
        <v>6.8000000000000005E-2</v>
      </c>
      <c r="C14" s="37">
        <v>0.64059999999999995</v>
      </c>
      <c r="D14" s="16">
        <f t="shared" si="0"/>
        <v>0.36329707199999994</v>
      </c>
      <c r="E14" s="7"/>
      <c r="F14" s="7"/>
      <c r="G14" s="6"/>
      <c r="J14" s="85" t="s">
        <v>45</v>
      </c>
      <c r="K14" s="84" t="s">
        <v>67</v>
      </c>
      <c r="L14" s="84"/>
      <c r="M14" s="84"/>
      <c r="N14" s="84"/>
      <c r="O14" s="84"/>
      <c r="P14" s="84"/>
      <c r="Q14" s="84"/>
      <c r="R14" s="84"/>
      <c r="S14" s="84"/>
      <c r="T14" s="84"/>
      <c r="U14" s="84"/>
      <c r="V14" s="84"/>
      <c r="W14" s="84"/>
      <c r="X14" s="84"/>
    </row>
    <row r="15" spans="1:26" x14ac:dyDescent="0.25">
      <c r="A15" s="3">
        <v>13</v>
      </c>
      <c r="B15" s="38"/>
      <c r="C15" s="35">
        <v>0.66549999999999998</v>
      </c>
      <c r="D15" s="16" t="str">
        <f t="shared" si="0"/>
        <v/>
      </c>
      <c r="E15" s="7"/>
      <c r="F15" s="7"/>
      <c r="G15" s="6"/>
      <c r="J15" s="86"/>
      <c r="K15" s="84"/>
      <c r="L15" s="84"/>
      <c r="M15" s="84"/>
      <c r="N15" s="84"/>
      <c r="O15" s="84"/>
      <c r="P15" s="84"/>
      <c r="Q15" s="84"/>
      <c r="R15" s="84"/>
      <c r="S15" s="84"/>
      <c r="T15" s="84"/>
      <c r="U15" s="84"/>
      <c r="V15" s="84"/>
      <c r="W15" s="84"/>
      <c r="X15" s="84"/>
    </row>
    <row r="16" spans="1:26" x14ac:dyDescent="0.25">
      <c r="A16" s="3">
        <v>14</v>
      </c>
      <c r="B16" s="38">
        <v>5.1999999999999998E-2</v>
      </c>
      <c r="C16" s="37">
        <v>0.70960000000000001</v>
      </c>
      <c r="D16" s="16">
        <f t="shared" si="0"/>
        <v>0.30773932799999998</v>
      </c>
      <c r="E16" s="7"/>
      <c r="F16" s="7"/>
      <c r="G16" s="6"/>
      <c r="J16" s="54" t="s">
        <v>21</v>
      </c>
      <c r="K16" t="s">
        <v>40</v>
      </c>
    </row>
    <row r="17" spans="1:11" x14ac:dyDescent="0.25">
      <c r="A17" s="3">
        <v>15</v>
      </c>
      <c r="B17" s="38"/>
      <c r="C17" s="37">
        <v>0.75949999999999995</v>
      </c>
      <c r="D17" s="16" t="str">
        <f t="shared" si="0"/>
        <v/>
      </c>
      <c r="E17" s="7"/>
      <c r="F17" s="7"/>
      <c r="G17" s="6"/>
      <c r="J17" s="31" t="s">
        <v>44</v>
      </c>
      <c r="K17" s="1" t="s">
        <v>40</v>
      </c>
    </row>
    <row r="18" spans="1:11" x14ac:dyDescent="0.25">
      <c r="A18" s="3">
        <v>16</v>
      </c>
      <c r="B18" s="38"/>
      <c r="C18" s="37">
        <v>0.84509999999999996</v>
      </c>
      <c r="D18" s="16" t="str">
        <f t="shared" si="0"/>
        <v/>
      </c>
      <c r="E18" s="7"/>
      <c r="F18" s="7"/>
      <c r="G18" s="6"/>
    </row>
    <row r="19" spans="1:11" x14ac:dyDescent="0.25">
      <c r="A19" s="3">
        <v>17</v>
      </c>
      <c r="B19" s="38">
        <v>6.4000000000000001E-2</v>
      </c>
      <c r="C19" s="35">
        <v>0.86399999999999999</v>
      </c>
      <c r="D19" s="16">
        <f t="shared" si="0"/>
        <v>0.46116863999999996</v>
      </c>
      <c r="E19" s="7"/>
      <c r="F19" s="7"/>
      <c r="G19" s="6"/>
    </row>
    <row r="20" spans="1:11" x14ac:dyDescent="0.25">
      <c r="A20" s="3">
        <v>18</v>
      </c>
      <c r="B20" s="38"/>
      <c r="C20" s="35">
        <v>0.79820000000000002</v>
      </c>
      <c r="D20" s="16" t="str">
        <f t="shared" si="0"/>
        <v/>
      </c>
      <c r="E20" s="7"/>
      <c r="F20" s="7"/>
      <c r="G20" s="6"/>
      <c r="J20" s="18" t="s">
        <v>42</v>
      </c>
    </row>
    <row r="21" spans="1:11" x14ac:dyDescent="0.25">
      <c r="A21" s="3">
        <v>19</v>
      </c>
      <c r="B21" s="38">
        <v>4.8000000000000001E-2</v>
      </c>
      <c r="C21" s="37">
        <v>0.74119999999999997</v>
      </c>
      <c r="D21" s="16">
        <f t="shared" si="0"/>
        <v>0.29671718400000002</v>
      </c>
      <c r="E21" s="7"/>
      <c r="F21" s="7"/>
      <c r="G21" s="6"/>
    </row>
    <row r="22" spans="1:11" x14ac:dyDescent="0.25">
      <c r="A22" s="3">
        <v>20</v>
      </c>
      <c r="B22" s="38"/>
      <c r="C22" s="35">
        <v>0.77300000000000002</v>
      </c>
      <c r="D22" s="16" t="str">
        <f t="shared" si="0"/>
        <v/>
      </c>
      <c r="E22" s="7"/>
      <c r="F22" s="7"/>
      <c r="G22" s="6"/>
      <c r="J22" s="71" t="s">
        <v>20</v>
      </c>
      <c r="K22" t="s">
        <v>48</v>
      </c>
    </row>
    <row r="23" spans="1:11" x14ac:dyDescent="0.25">
      <c r="A23" s="3">
        <v>21</v>
      </c>
      <c r="B23" s="38">
        <v>0</v>
      </c>
      <c r="C23" s="35">
        <v>0.76219999999999999</v>
      </c>
      <c r="D23" s="16">
        <f t="shared" si="0"/>
        <v>0</v>
      </c>
      <c r="E23" s="7"/>
      <c r="F23" s="7"/>
      <c r="G23" s="6"/>
      <c r="J23" s="72" t="s">
        <v>64</v>
      </c>
      <c r="K23" t="s">
        <v>65</v>
      </c>
    </row>
    <row r="24" spans="1:11" x14ac:dyDescent="0.25">
      <c r="A24" s="3">
        <v>22</v>
      </c>
      <c r="B24" s="38"/>
      <c r="C24" s="37">
        <v>0.68799999999999994</v>
      </c>
      <c r="D24" s="16" t="str">
        <f t="shared" si="0"/>
        <v/>
      </c>
      <c r="E24" s="7"/>
      <c r="F24" s="7"/>
      <c r="G24" s="6"/>
      <c r="J24" s="72" t="s">
        <v>30</v>
      </c>
      <c r="K24" t="s">
        <v>51</v>
      </c>
    </row>
    <row r="25" spans="1:11" x14ac:dyDescent="0.25">
      <c r="A25" s="3">
        <v>23</v>
      </c>
      <c r="B25" s="38"/>
      <c r="C25" s="35">
        <v>0.75180000000000002</v>
      </c>
      <c r="D25" s="16" t="str">
        <f t="shared" si="0"/>
        <v/>
      </c>
      <c r="E25" s="7"/>
      <c r="F25" s="7"/>
      <c r="G25" s="6"/>
      <c r="J25" s="72" t="s">
        <v>31</v>
      </c>
      <c r="K25" s="1" t="s">
        <v>50</v>
      </c>
    </row>
    <row r="26" spans="1:11" x14ac:dyDescent="0.25">
      <c r="A26" s="3">
        <v>24</v>
      </c>
      <c r="B26" s="38">
        <v>4.2000000000000003E-2</v>
      </c>
      <c r="C26" s="35">
        <v>0.74780000000000002</v>
      </c>
      <c r="D26" s="16">
        <f t="shared" si="0"/>
        <v>0.261939384</v>
      </c>
      <c r="E26" s="7"/>
      <c r="F26" s="7"/>
      <c r="G26" s="6"/>
      <c r="J26" s="72" t="s">
        <v>43</v>
      </c>
      <c r="K26" t="s">
        <v>49</v>
      </c>
    </row>
    <row r="27" spans="1:11" x14ac:dyDescent="0.25">
      <c r="A27" s="3">
        <v>25</v>
      </c>
      <c r="B27" s="38"/>
      <c r="C27" s="35">
        <v>0.72609999999999997</v>
      </c>
      <c r="D27" s="16" t="str">
        <f t="shared" si="0"/>
        <v/>
      </c>
      <c r="E27" s="7"/>
      <c r="F27" s="7"/>
      <c r="G27" s="6"/>
      <c r="K27" s="1"/>
    </row>
    <row r="28" spans="1:11" x14ac:dyDescent="0.25">
      <c r="A28" s="3">
        <v>26</v>
      </c>
      <c r="B28" s="38">
        <v>4.5999999999999999E-2</v>
      </c>
      <c r="C28" s="37">
        <v>0.67589999999999995</v>
      </c>
      <c r="D28" s="16">
        <f t="shared" si="0"/>
        <v>0.259302276</v>
      </c>
      <c r="E28" s="7"/>
      <c r="F28" s="7"/>
      <c r="G28" s="6"/>
    </row>
    <row r="29" spans="1:11" x14ac:dyDescent="0.25">
      <c r="A29" s="3">
        <v>27</v>
      </c>
      <c r="B29" s="38"/>
      <c r="C29" s="37">
        <v>0.67320000000000002</v>
      </c>
      <c r="D29" s="16" t="str">
        <f t="shared" si="0"/>
        <v/>
      </c>
      <c r="E29" s="7"/>
      <c r="F29" s="7"/>
      <c r="G29" s="6"/>
    </row>
    <row r="30" spans="1:11" x14ac:dyDescent="0.25">
      <c r="A30" s="3">
        <v>28</v>
      </c>
      <c r="B30" s="38">
        <v>5.8000000000000003E-2</v>
      </c>
      <c r="C30" s="35">
        <v>0.67310000000000003</v>
      </c>
      <c r="D30" s="16">
        <f t="shared" si="0"/>
        <v>0.32559193200000003</v>
      </c>
      <c r="E30" s="7"/>
      <c r="F30" s="7"/>
      <c r="G30" s="6"/>
    </row>
    <row r="31" spans="1:11" x14ac:dyDescent="0.25">
      <c r="A31" s="3">
        <v>29</v>
      </c>
      <c r="B31" s="38"/>
      <c r="C31" s="37">
        <v>0.6653</v>
      </c>
      <c r="D31" s="16" t="str">
        <f t="shared" si="0"/>
        <v/>
      </c>
      <c r="E31" s="42">
        <v>-21.568727295076926</v>
      </c>
      <c r="F31" s="7"/>
      <c r="G31" s="6"/>
    </row>
    <row r="32" spans="1:11" x14ac:dyDescent="0.25">
      <c r="A32" s="3">
        <v>30</v>
      </c>
      <c r="B32" s="38"/>
      <c r="C32" s="37">
        <v>0.71020000000000005</v>
      </c>
      <c r="D32" s="16" t="str">
        <f t="shared" si="0"/>
        <v/>
      </c>
      <c r="E32" s="42">
        <v>-4.4978377015384599</v>
      </c>
      <c r="F32" s="13"/>
      <c r="G32" s="6"/>
    </row>
    <row r="33" spans="1:7" x14ac:dyDescent="0.25">
      <c r="A33" s="3">
        <v>31</v>
      </c>
      <c r="B33" s="38">
        <v>4.5999999999999999E-2</v>
      </c>
      <c r="C33" s="35">
        <v>0.73</v>
      </c>
      <c r="D33" s="16">
        <f t="shared" si="0"/>
        <v>0.28005720000000001</v>
      </c>
      <c r="E33" s="33">
        <v>0</v>
      </c>
      <c r="F33" s="32">
        <f>B34-(E33/(C34*8.34*B36))</f>
        <v>5.0769230769230782E-2</v>
      </c>
      <c r="G33" s="55">
        <f>F33*C34*8.34</f>
        <v>0.30400131930521102</v>
      </c>
    </row>
    <row r="34" spans="1:7" ht="15.75" thickBot="1" x14ac:dyDescent="0.3">
      <c r="A34" s="83" t="s">
        <v>20</v>
      </c>
      <c r="B34" s="39">
        <f>AVERAGE(B3:B33)</f>
        <v>5.0769230769230782E-2</v>
      </c>
      <c r="C34" s="40">
        <f>AVERAGE(C3:C33)</f>
        <v>0.7179741935483871</v>
      </c>
      <c r="D34" s="41">
        <f>AVERAGE(D3:D33)</f>
        <v>0.30423460338461533</v>
      </c>
      <c r="E34" s="14"/>
      <c r="F34" s="14"/>
      <c r="G34" s="15"/>
    </row>
    <row r="35" spans="1:7" ht="25.5" customHeight="1" thickBot="1" x14ac:dyDescent="0.3">
      <c r="A35" s="83"/>
      <c r="B35" s="8" t="s">
        <v>15</v>
      </c>
      <c r="C35" s="9" t="s">
        <v>15</v>
      </c>
      <c r="D35" s="17" t="s">
        <v>15</v>
      </c>
      <c r="E35" s="17" t="s">
        <v>16</v>
      </c>
      <c r="F35" s="17"/>
      <c r="G35" s="17" t="s">
        <v>15</v>
      </c>
    </row>
    <row r="36" spans="1:7" ht="51.75" thickBot="1" x14ac:dyDescent="0.3">
      <c r="A36" s="61" t="s">
        <v>35</v>
      </c>
      <c r="B36" s="43">
        <f>COUNT(C3:C33)</f>
        <v>31</v>
      </c>
      <c r="C36" s="61" t="s">
        <v>30</v>
      </c>
      <c r="D36" s="63">
        <f>SUM(E33)</f>
        <v>0</v>
      </c>
      <c r="E36" s="61" t="s">
        <v>31</v>
      </c>
      <c r="F36" s="63">
        <f>12.8-D36</f>
        <v>12.8</v>
      </c>
      <c r="G36" s="64" t="str">
        <f>IF(F36&gt;0,"okay","NO CREDITS")</f>
        <v>okay</v>
      </c>
    </row>
  </sheetData>
  <sheetProtection algorithmName="SHA-512" hashValue="oFGqLTvlDdTBWI+u4gdbL0bM5l0mBMrSYmZiLqBNDwpBaz12NrvpX3mStBYI4hEImZasVV3XKyHkOzfZO7+KmA==" saltValue="WpZBuRXv+h2CYICs7iRHkw==" spinCount="100000" sheet="1" objects="1" scenarios="1"/>
  <mergeCells count="4">
    <mergeCell ref="B1:G1"/>
    <mergeCell ref="A34:A35"/>
    <mergeCell ref="K14:X15"/>
    <mergeCell ref="J14:J15"/>
  </mergeCells>
  <conditionalFormatting sqref="F36">
    <cfRule type="cellIs" dxfId="60" priority="2" operator="lessThan">
      <formula>0</formula>
    </cfRule>
  </conditionalFormatting>
  <conditionalFormatting sqref="G36">
    <cfRule type="containsText" dxfId="59" priority="1" operator="containsText" text="No">
      <formula>NOT(ISERROR(SEARCH("No",G36)))</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CD803-8901-452A-8C00-17E4827B0E79}">
  <dimension ref="A1:AT98"/>
  <sheetViews>
    <sheetView zoomScale="80" zoomScaleNormal="80" workbookViewId="0">
      <pane xSplit="1" topLeftCell="B1" activePane="topRight" state="frozen"/>
      <selection pane="topRight" activeCell="B3" sqref="B3:C3"/>
    </sheetView>
  </sheetViews>
  <sheetFormatPr defaultRowHeight="15" x14ac:dyDescent="0.25"/>
  <cols>
    <col min="1" max="2" width="9.7109375" customWidth="1"/>
    <col min="3" max="3" width="12" customWidth="1"/>
    <col min="4" max="4" width="10.7109375" style="1" customWidth="1"/>
    <col min="5" max="5" width="11.5703125" style="1" customWidth="1"/>
    <col min="6" max="6" width="11.7109375" style="1" customWidth="1"/>
    <col min="7" max="7" width="12" customWidth="1"/>
    <col min="8" max="8" width="11.28515625" customWidth="1"/>
    <col min="9" max="9" width="11" customWidth="1"/>
    <col min="10" max="10" width="10.42578125" style="1" customWidth="1"/>
    <col min="11" max="11" width="10.28515625" style="1" customWidth="1"/>
    <col min="12" max="12" width="11.85546875" style="1" customWidth="1"/>
    <col min="13" max="13" width="11.7109375" customWidth="1"/>
    <col min="14" max="14" width="11.28515625" customWidth="1"/>
    <col min="15" max="15" width="11.140625" customWidth="1"/>
    <col min="16" max="16" width="10.28515625" style="1" customWidth="1"/>
    <col min="17" max="17" width="11.5703125" style="1" customWidth="1"/>
    <col min="18" max="18" width="12" style="1" customWidth="1"/>
    <col min="19" max="19" width="11.85546875" customWidth="1"/>
    <col min="20" max="20" width="11.28515625" customWidth="1"/>
    <col min="21" max="21" width="11.140625" customWidth="1"/>
    <col min="22" max="22" width="10.28515625" style="1" customWidth="1"/>
    <col min="23" max="24" width="12" style="1" customWidth="1"/>
    <col min="25" max="25" width="11.7109375" customWidth="1"/>
    <col min="26" max="26" width="11" customWidth="1"/>
    <col min="27" max="27" width="11.140625" customWidth="1"/>
    <col min="28" max="28" width="10.42578125" style="1" customWidth="1"/>
    <col min="29" max="29" width="11.7109375" style="1" customWidth="1"/>
    <col min="30" max="30" width="11.85546875" style="1" customWidth="1"/>
    <col min="31" max="31" width="12.42578125" customWidth="1"/>
    <col min="32" max="32" width="11.5703125" customWidth="1"/>
    <col min="33" max="33" width="11" customWidth="1"/>
    <col min="34" max="34" width="11.140625" style="1" customWidth="1"/>
    <col min="35" max="35" width="11.7109375" style="1" customWidth="1"/>
    <col min="36" max="36" width="12.140625" style="1" customWidth="1"/>
    <col min="37" max="37" width="12.7109375" customWidth="1"/>
    <col min="38" max="38" width="10.5703125" customWidth="1"/>
    <col min="39" max="39" width="16.42578125" customWidth="1"/>
    <col min="40" max="40" width="13.85546875" customWidth="1"/>
    <col min="41" max="41" width="12.140625" customWidth="1"/>
    <col min="42" max="43" width="9.140625" style="1"/>
    <col min="45" max="45" width="9.140625" style="1"/>
  </cols>
  <sheetData>
    <row r="1" spans="1:45" ht="16.5" thickBot="1" x14ac:dyDescent="0.3">
      <c r="A1" s="95" t="s">
        <v>13</v>
      </c>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P1"/>
      <c r="AQ1"/>
      <c r="AS1"/>
    </row>
    <row r="2" spans="1:45" x14ac:dyDescent="0.25">
      <c r="A2" s="1"/>
      <c r="B2" s="87" t="s">
        <v>0</v>
      </c>
      <c r="C2" s="88"/>
      <c r="D2" s="89"/>
      <c r="E2" s="89"/>
      <c r="F2" s="89"/>
      <c r="G2" s="90"/>
      <c r="H2" s="87" t="s">
        <v>1</v>
      </c>
      <c r="I2" s="88"/>
      <c r="J2" s="89"/>
      <c r="K2" s="89"/>
      <c r="L2" s="89"/>
      <c r="M2" s="90"/>
      <c r="N2" s="87" t="s">
        <v>2</v>
      </c>
      <c r="O2" s="88"/>
      <c r="P2" s="89"/>
      <c r="Q2" s="89"/>
      <c r="R2" s="89"/>
      <c r="S2" s="90"/>
      <c r="T2" s="87" t="s">
        <v>3</v>
      </c>
      <c r="U2" s="88"/>
      <c r="V2" s="89"/>
      <c r="W2" s="89"/>
      <c r="X2" s="89"/>
      <c r="Y2" s="90"/>
      <c r="Z2" s="87" t="s">
        <v>4</v>
      </c>
      <c r="AA2" s="88"/>
      <c r="AB2" s="89"/>
      <c r="AC2" s="89"/>
      <c r="AD2" s="89"/>
      <c r="AE2" s="90"/>
      <c r="AF2" s="87" t="s">
        <v>5</v>
      </c>
      <c r="AG2" s="88"/>
      <c r="AH2" s="89"/>
      <c r="AI2" s="89"/>
      <c r="AJ2" s="89"/>
      <c r="AK2" s="90"/>
      <c r="AL2" s="1"/>
      <c r="AP2"/>
      <c r="AQ2"/>
      <c r="AS2"/>
    </row>
    <row r="3" spans="1:45" ht="56.25" customHeight="1" x14ac:dyDescent="0.25">
      <c r="A3" s="2" t="s">
        <v>6</v>
      </c>
      <c r="B3" s="20" t="s">
        <v>27</v>
      </c>
      <c r="C3" s="21" t="s">
        <v>26</v>
      </c>
      <c r="D3" s="22" t="s">
        <v>24</v>
      </c>
      <c r="E3" s="23" t="s">
        <v>25</v>
      </c>
      <c r="F3" s="23" t="s">
        <v>21</v>
      </c>
      <c r="G3" s="24" t="s">
        <v>44</v>
      </c>
      <c r="H3" s="20" t="s">
        <v>27</v>
      </c>
      <c r="I3" s="21" t="s">
        <v>26</v>
      </c>
      <c r="J3" s="22" t="s">
        <v>24</v>
      </c>
      <c r="K3" s="23" t="s">
        <v>25</v>
      </c>
      <c r="L3" s="23" t="s">
        <v>21</v>
      </c>
      <c r="M3" s="24" t="s">
        <v>44</v>
      </c>
      <c r="N3" s="20" t="s">
        <v>27</v>
      </c>
      <c r="O3" s="21" t="s">
        <v>26</v>
      </c>
      <c r="P3" s="22" t="s">
        <v>24</v>
      </c>
      <c r="Q3" s="23" t="s">
        <v>25</v>
      </c>
      <c r="R3" s="23" t="s">
        <v>21</v>
      </c>
      <c r="S3" s="24" t="s">
        <v>44</v>
      </c>
      <c r="T3" s="20" t="s">
        <v>27</v>
      </c>
      <c r="U3" s="21" t="s">
        <v>26</v>
      </c>
      <c r="V3" s="22" t="s">
        <v>24</v>
      </c>
      <c r="W3" s="23" t="s">
        <v>25</v>
      </c>
      <c r="X3" s="23" t="s">
        <v>21</v>
      </c>
      <c r="Y3" s="24" t="s">
        <v>44</v>
      </c>
      <c r="Z3" s="20" t="s">
        <v>27</v>
      </c>
      <c r="AA3" s="21" t="s">
        <v>26</v>
      </c>
      <c r="AB3" s="22" t="s">
        <v>24</v>
      </c>
      <c r="AC3" s="23" t="s">
        <v>25</v>
      </c>
      <c r="AD3" s="23" t="s">
        <v>21</v>
      </c>
      <c r="AE3" s="24" t="s">
        <v>44</v>
      </c>
      <c r="AF3" s="20" t="s">
        <v>27</v>
      </c>
      <c r="AG3" s="21" t="s">
        <v>26</v>
      </c>
      <c r="AH3" s="22" t="s">
        <v>24</v>
      </c>
      <c r="AI3" s="23" t="s">
        <v>25</v>
      </c>
      <c r="AJ3" s="23" t="s">
        <v>21</v>
      </c>
      <c r="AK3" s="24" t="s">
        <v>44</v>
      </c>
      <c r="AP3"/>
      <c r="AQ3"/>
      <c r="AS3"/>
    </row>
    <row r="4" spans="1:45" x14ac:dyDescent="0.25">
      <c r="A4" s="3">
        <v>1</v>
      </c>
      <c r="B4" s="38"/>
      <c r="C4" s="37">
        <v>0.71360000000000001</v>
      </c>
      <c r="D4" s="16" t="str">
        <f>IF(ISBLANK(B4),"",(IF(ISNUMBER(B4),B4,0))*C4*8.34)</f>
        <v/>
      </c>
      <c r="E4" s="7"/>
      <c r="F4" s="7"/>
      <c r="G4" s="6"/>
      <c r="H4" s="34"/>
      <c r="I4" s="35">
        <v>0.66359999999999997</v>
      </c>
      <c r="J4" s="16" t="str">
        <f>IF(ISBLANK(H4),"",(IF(ISNUMBER(H4),H4,0))*I4*8.34)</f>
        <v/>
      </c>
      <c r="K4" s="7"/>
      <c r="L4" s="7"/>
      <c r="M4" s="6"/>
      <c r="N4" s="36"/>
      <c r="O4" s="37">
        <v>1.2493000000000001</v>
      </c>
      <c r="P4" s="16" t="str">
        <f>IF(ISBLANK(N4),"",(IF(ISNUMBER(N4),N4,0))*O4*8.34)</f>
        <v/>
      </c>
      <c r="Q4" s="7"/>
      <c r="R4" s="7"/>
      <c r="S4" s="6"/>
      <c r="T4" s="34"/>
      <c r="U4" s="35">
        <v>0.83</v>
      </c>
      <c r="V4" s="16" t="str">
        <f>IF(ISBLANK(T4),"",(IF(ISNUMBER(T4),T4,0))*U4*8.34)</f>
        <v/>
      </c>
      <c r="W4" s="7"/>
      <c r="X4" s="7"/>
      <c r="Y4" s="6"/>
      <c r="Z4" s="34"/>
      <c r="AA4" s="35">
        <v>0.7087</v>
      </c>
      <c r="AB4" s="16" t="str">
        <f>IF(ISBLANK(Z4),"",(IF(ISNUMBER(Z4),Z4,0))*AA4*8.34)</f>
        <v/>
      </c>
      <c r="AC4" s="7"/>
      <c r="AD4" s="7"/>
      <c r="AE4" s="6"/>
      <c r="AF4" s="36">
        <v>0.122</v>
      </c>
      <c r="AG4" s="37">
        <v>0.61299999999999999</v>
      </c>
      <c r="AH4" s="16">
        <f>IF(ISBLANK(AF4),"",(IF(ISNUMBER(AF4),AF4,0))*AG4*8.34)</f>
        <v>0.62371523999999989</v>
      </c>
      <c r="AI4" s="7"/>
      <c r="AJ4" s="7"/>
      <c r="AK4" s="6"/>
      <c r="AP4"/>
      <c r="AQ4"/>
      <c r="AS4"/>
    </row>
    <row r="5" spans="1:45" ht="15" customHeight="1" x14ac:dyDescent="0.25">
      <c r="A5" s="3">
        <v>2</v>
      </c>
      <c r="B5" s="38"/>
      <c r="C5" s="37">
        <v>0.70669999999999999</v>
      </c>
      <c r="D5" s="16" t="str">
        <f t="shared" ref="D5:D34" si="0">IF(ISBLANK(B5),"",(IF(ISNUMBER(B5),B5,0))*C5*8.34)</f>
        <v/>
      </c>
      <c r="E5" s="7"/>
      <c r="F5" s="7"/>
      <c r="G5" s="6"/>
      <c r="H5" s="36">
        <v>5.6000000000000001E-2</v>
      </c>
      <c r="I5" s="37">
        <v>0.62609999999999999</v>
      </c>
      <c r="J5" s="16">
        <f t="shared" ref="J5:J34" si="1">IF(ISBLANK(H5),"",(IF(ISNUMBER(H5),H5,0))*I5*8.34)</f>
        <v>0.29241374399999998</v>
      </c>
      <c r="K5" s="7"/>
      <c r="L5" s="7"/>
      <c r="M5" s="6"/>
      <c r="N5" s="36">
        <v>4.8000000000000001E-2</v>
      </c>
      <c r="O5" s="37">
        <v>1.1507000000000001</v>
      </c>
      <c r="P5" s="16">
        <f t="shared" ref="P5:P34" si="2">IF(ISBLANK(N5),"",(IF(ISNUMBER(N5),N5,0))*O5*8.34)</f>
        <v>0.460648224</v>
      </c>
      <c r="Q5" s="7"/>
      <c r="R5" s="7"/>
      <c r="S5" s="6"/>
      <c r="T5" s="34"/>
      <c r="U5" s="35">
        <v>0.87219999999999998</v>
      </c>
      <c r="V5" s="16" t="str">
        <f t="shared" ref="V5:V34" si="3">IF(ISBLANK(T5),"",(IF(ISNUMBER(T5),T5,0))*U5*8.34)</f>
        <v/>
      </c>
      <c r="W5" s="7"/>
      <c r="X5" s="7"/>
      <c r="Y5" s="6"/>
      <c r="Z5" s="34">
        <v>5.8000000000000003E-2</v>
      </c>
      <c r="AA5" s="35">
        <v>0.7298</v>
      </c>
      <c r="AB5" s="16">
        <f t="shared" ref="AB5:AB34" si="4">IF(ISBLANK(Z5),"",(IF(ISNUMBER(Z5),Z5,0))*AA5*8.34)</f>
        <v>0.35301885599999999</v>
      </c>
      <c r="AC5" s="7"/>
      <c r="AD5" s="7"/>
      <c r="AE5" s="6"/>
      <c r="AF5" s="36"/>
      <c r="AG5" s="37">
        <v>0.62150000000000005</v>
      </c>
      <c r="AH5" s="16" t="str">
        <f t="shared" ref="AH5:AH34" si="5">IF(ISBLANK(AF5),"",(IF(ISNUMBER(AF5),AF5,0))*AG5*8.34)</f>
        <v/>
      </c>
      <c r="AI5" s="7"/>
      <c r="AJ5" s="7"/>
      <c r="AK5" s="6"/>
      <c r="AP5"/>
      <c r="AQ5"/>
      <c r="AS5"/>
    </row>
    <row r="6" spans="1:45" ht="15" customHeight="1" x14ac:dyDescent="0.25">
      <c r="A6" s="3">
        <v>3</v>
      </c>
      <c r="B6" s="38">
        <v>0.05</v>
      </c>
      <c r="C6" s="35">
        <v>0.74890000000000001</v>
      </c>
      <c r="D6" s="16">
        <f t="shared" si="0"/>
        <v>0.31229129999999999</v>
      </c>
      <c r="E6" s="7"/>
      <c r="F6" s="7"/>
      <c r="G6" s="6"/>
      <c r="H6" s="36"/>
      <c r="I6" s="37">
        <v>0.66390000000000005</v>
      </c>
      <c r="J6" s="16" t="str">
        <f t="shared" si="1"/>
        <v/>
      </c>
      <c r="K6" s="7"/>
      <c r="L6" s="7"/>
      <c r="M6" s="6"/>
      <c r="N6" s="36"/>
      <c r="O6" s="37">
        <v>1.3023</v>
      </c>
      <c r="P6" s="16" t="str">
        <f t="shared" si="2"/>
        <v/>
      </c>
      <c r="Q6" s="7"/>
      <c r="R6" s="7"/>
      <c r="S6" s="6"/>
      <c r="T6" s="34"/>
      <c r="U6" s="35">
        <v>0.88770000000000004</v>
      </c>
      <c r="V6" s="16" t="str">
        <f t="shared" si="3"/>
        <v/>
      </c>
      <c r="W6" s="7"/>
      <c r="X6" s="7"/>
      <c r="Y6" s="6"/>
      <c r="Z6" s="36"/>
      <c r="AA6" s="37">
        <v>0.79049999999999998</v>
      </c>
      <c r="AB6" s="16" t="str">
        <f t="shared" si="4"/>
        <v/>
      </c>
      <c r="AC6" s="7"/>
      <c r="AD6" s="7"/>
      <c r="AE6" s="6"/>
      <c r="AF6" s="34">
        <v>5.8000000000000003E-2</v>
      </c>
      <c r="AG6" s="35">
        <v>0.59630000000000005</v>
      </c>
      <c r="AH6" s="16">
        <f t="shared" si="5"/>
        <v>0.28844223600000002</v>
      </c>
      <c r="AI6" s="7"/>
      <c r="AJ6" s="7"/>
      <c r="AK6" s="6"/>
      <c r="AP6"/>
      <c r="AQ6"/>
      <c r="AS6"/>
    </row>
    <row r="7" spans="1:45" ht="15" customHeight="1" x14ac:dyDescent="0.25">
      <c r="A7" s="3">
        <v>4</v>
      </c>
      <c r="B7" s="38"/>
      <c r="C7" s="35">
        <v>0.69089999999999996</v>
      </c>
      <c r="D7" s="16" t="str">
        <f t="shared" si="0"/>
        <v/>
      </c>
      <c r="E7" s="7"/>
      <c r="F7" s="7"/>
      <c r="G7" s="6"/>
      <c r="H7" s="36">
        <v>4.3999999999999997E-2</v>
      </c>
      <c r="I7" s="37">
        <v>0.68840000000000001</v>
      </c>
      <c r="J7" s="16">
        <f t="shared" si="1"/>
        <v>0.25261526400000001</v>
      </c>
      <c r="K7" s="7"/>
      <c r="L7" s="7"/>
      <c r="M7" s="6"/>
      <c r="N7" s="34" t="s">
        <v>59</v>
      </c>
      <c r="O7" s="35">
        <v>1.3170999999999999</v>
      </c>
      <c r="P7" s="16">
        <f t="shared" si="2"/>
        <v>0</v>
      </c>
      <c r="Q7" s="7"/>
      <c r="R7" s="7"/>
      <c r="S7" s="6"/>
      <c r="T7" s="34">
        <v>5.6000000000000001E-2</v>
      </c>
      <c r="U7" s="35">
        <v>0.89170000000000005</v>
      </c>
      <c r="V7" s="16">
        <f t="shared" si="3"/>
        <v>0.41645956800000006</v>
      </c>
      <c r="W7" s="7"/>
      <c r="X7" s="7"/>
      <c r="Y7" s="6"/>
      <c r="Z7" s="36">
        <v>0.1</v>
      </c>
      <c r="AA7" s="37">
        <v>0.79120000000000001</v>
      </c>
      <c r="AB7" s="16">
        <f t="shared" si="4"/>
        <v>0.65986080000000003</v>
      </c>
      <c r="AC7" s="7"/>
      <c r="AD7" s="7"/>
      <c r="AE7" s="6"/>
      <c r="AF7" s="34"/>
      <c r="AG7" s="35">
        <v>0.58150000000000002</v>
      </c>
      <c r="AH7" s="16" t="str">
        <f t="shared" si="5"/>
        <v/>
      </c>
      <c r="AI7" s="7"/>
      <c r="AJ7" s="7"/>
      <c r="AK7" s="6"/>
      <c r="AP7"/>
      <c r="AQ7"/>
      <c r="AS7"/>
    </row>
    <row r="8" spans="1:45" ht="15.75" customHeight="1" x14ac:dyDescent="0.25">
      <c r="A8" s="3">
        <v>5</v>
      </c>
      <c r="B8" s="38">
        <v>5.1999999999999998E-2</v>
      </c>
      <c r="C8" s="37">
        <v>0.71619999999999995</v>
      </c>
      <c r="D8" s="16">
        <f t="shared" si="0"/>
        <v>0.31060161599999997</v>
      </c>
      <c r="E8" s="7"/>
      <c r="F8" s="7"/>
      <c r="G8" s="6"/>
      <c r="H8" s="34"/>
      <c r="I8" s="35">
        <v>0.63629999999999998</v>
      </c>
      <c r="J8" s="16" t="str">
        <f t="shared" si="1"/>
        <v/>
      </c>
      <c r="K8" s="7"/>
      <c r="L8" s="7"/>
      <c r="M8" s="6"/>
      <c r="N8" s="34"/>
      <c r="O8" s="35">
        <v>1.2782</v>
      </c>
      <c r="P8" s="16" t="str">
        <f t="shared" si="2"/>
        <v/>
      </c>
      <c r="Q8" s="7"/>
      <c r="R8" s="7"/>
      <c r="S8" s="6"/>
      <c r="T8" s="36" t="s">
        <v>58</v>
      </c>
      <c r="U8" s="37">
        <v>0.85770000000000002</v>
      </c>
      <c r="V8" s="16">
        <f t="shared" si="3"/>
        <v>0</v>
      </c>
      <c r="W8" s="7"/>
      <c r="X8" s="7"/>
      <c r="Y8" s="6"/>
      <c r="Z8" s="36"/>
      <c r="AA8" s="37">
        <v>0.75070000000000003</v>
      </c>
      <c r="AB8" s="16" t="str">
        <f t="shared" si="4"/>
        <v/>
      </c>
      <c r="AC8" s="7"/>
      <c r="AD8" s="7"/>
      <c r="AE8" s="6"/>
      <c r="AF8" s="34"/>
      <c r="AG8" s="35">
        <v>0.62339999999999995</v>
      </c>
      <c r="AH8" s="16" t="str">
        <f t="shared" si="5"/>
        <v/>
      </c>
      <c r="AI8" s="7"/>
      <c r="AJ8" s="7"/>
      <c r="AK8" s="6"/>
      <c r="AP8"/>
      <c r="AQ8"/>
      <c r="AS8"/>
    </row>
    <row r="9" spans="1:45" ht="15.75" customHeight="1" x14ac:dyDescent="0.25">
      <c r="A9" s="3">
        <v>6</v>
      </c>
      <c r="B9" s="38"/>
      <c r="C9" s="35">
        <v>0.68600000000000005</v>
      </c>
      <c r="D9" s="16" t="str">
        <f t="shared" si="0"/>
        <v/>
      </c>
      <c r="E9" s="7"/>
      <c r="F9" s="7"/>
      <c r="G9" s="6"/>
      <c r="H9" s="34"/>
      <c r="I9" s="35">
        <v>0.67</v>
      </c>
      <c r="J9" s="16" t="str">
        <f t="shared" si="1"/>
        <v/>
      </c>
      <c r="K9" s="7"/>
      <c r="L9" s="7"/>
      <c r="M9" s="6"/>
      <c r="N9" s="34"/>
      <c r="O9" s="35">
        <v>1.3309</v>
      </c>
      <c r="P9" s="16" t="str">
        <f t="shared" si="2"/>
        <v/>
      </c>
      <c r="Q9" s="7"/>
      <c r="R9" s="7"/>
      <c r="S9" s="6"/>
      <c r="T9" s="36">
        <v>4.8000000000000001E-2</v>
      </c>
      <c r="U9" s="37">
        <v>0.79520000000000002</v>
      </c>
      <c r="V9" s="16">
        <f t="shared" si="3"/>
        <v>0.31833446400000004</v>
      </c>
      <c r="W9" s="7"/>
      <c r="X9" s="7"/>
      <c r="Y9" s="6"/>
      <c r="Z9" s="34">
        <v>0.05</v>
      </c>
      <c r="AA9" s="35">
        <v>0.95050000000000001</v>
      </c>
      <c r="AB9" s="16">
        <f t="shared" si="4"/>
        <v>0.39635850000000006</v>
      </c>
      <c r="AC9" s="7"/>
      <c r="AD9" s="7"/>
      <c r="AE9" s="6"/>
      <c r="AF9" s="34">
        <v>5.1999999999999998E-2</v>
      </c>
      <c r="AG9" s="35">
        <v>0.63470000000000004</v>
      </c>
      <c r="AH9" s="16">
        <f t="shared" si="5"/>
        <v>0.27525669600000002</v>
      </c>
      <c r="AI9" s="7"/>
      <c r="AJ9" s="7"/>
      <c r="AK9" s="6"/>
      <c r="AP9"/>
      <c r="AQ9"/>
      <c r="AS9"/>
    </row>
    <row r="10" spans="1:45" ht="15.75" customHeight="1" x14ac:dyDescent="0.25">
      <c r="A10" s="3">
        <v>7</v>
      </c>
      <c r="B10" s="38">
        <v>7.3999999999999996E-2</v>
      </c>
      <c r="C10" s="37">
        <v>0.67520000000000002</v>
      </c>
      <c r="D10" s="16">
        <f t="shared" si="0"/>
        <v>0.41670643199999996</v>
      </c>
      <c r="E10" s="7"/>
      <c r="F10" s="7"/>
      <c r="G10" s="6"/>
      <c r="H10" s="34">
        <v>5.8000000000000003E-2</v>
      </c>
      <c r="I10" s="35">
        <v>0.70330000000000004</v>
      </c>
      <c r="J10" s="16">
        <f t="shared" si="1"/>
        <v>0.34020027600000002</v>
      </c>
      <c r="K10" s="7"/>
      <c r="L10" s="7"/>
      <c r="M10" s="6"/>
      <c r="N10" s="34" t="s">
        <v>59</v>
      </c>
      <c r="O10" s="35">
        <v>1.3529</v>
      </c>
      <c r="P10" s="16">
        <f t="shared" si="2"/>
        <v>0</v>
      </c>
      <c r="Q10" s="7"/>
      <c r="R10" s="7"/>
      <c r="S10" s="6"/>
      <c r="T10" s="36"/>
      <c r="U10" s="37">
        <v>0.82640000000000002</v>
      </c>
      <c r="V10" s="16" t="str">
        <f t="shared" si="3"/>
        <v/>
      </c>
      <c r="W10" s="7"/>
      <c r="X10" s="7"/>
      <c r="Y10" s="6"/>
      <c r="Z10" s="34"/>
      <c r="AA10" s="35">
        <v>0.80920000000000003</v>
      </c>
      <c r="AB10" s="16" t="str">
        <f t="shared" si="4"/>
        <v/>
      </c>
      <c r="AC10" s="7"/>
      <c r="AD10" s="7"/>
      <c r="AE10" s="6"/>
      <c r="AF10" s="36"/>
      <c r="AG10" s="37">
        <v>0.61329999999999996</v>
      </c>
      <c r="AH10" s="16" t="str">
        <f t="shared" si="5"/>
        <v/>
      </c>
      <c r="AI10" s="7"/>
      <c r="AJ10" s="7"/>
      <c r="AK10" s="6"/>
      <c r="AP10"/>
      <c r="AQ10"/>
      <c r="AS10"/>
    </row>
    <row r="11" spans="1:45" ht="15.75" customHeight="1" x14ac:dyDescent="0.25">
      <c r="A11" s="3">
        <v>8</v>
      </c>
      <c r="B11" s="38"/>
      <c r="C11" s="37">
        <v>0.6321</v>
      </c>
      <c r="D11" s="16" t="str">
        <f t="shared" si="0"/>
        <v/>
      </c>
      <c r="E11" s="7"/>
      <c r="F11" s="7"/>
      <c r="G11" s="6"/>
      <c r="H11" s="34"/>
      <c r="I11" s="35">
        <v>0.63</v>
      </c>
      <c r="J11" s="16" t="str">
        <f t="shared" si="1"/>
        <v/>
      </c>
      <c r="K11" s="7"/>
      <c r="L11" s="7"/>
      <c r="M11" s="6"/>
      <c r="N11" s="34"/>
      <c r="O11" s="35">
        <v>1.4834000000000001</v>
      </c>
      <c r="P11" s="16" t="str">
        <f t="shared" si="2"/>
        <v/>
      </c>
      <c r="Q11" s="7"/>
      <c r="R11" s="7"/>
      <c r="S11" s="6"/>
      <c r="T11" s="34" t="s">
        <v>58</v>
      </c>
      <c r="U11" s="35">
        <v>0.96309999999999996</v>
      </c>
      <c r="V11" s="16">
        <f t="shared" si="3"/>
        <v>0</v>
      </c>
      <c r="W11" s="7"/>
      <c r="X11" s="7"/>
      <c r="Y11" s="6"/>
      <c r="Z11" s="34"/>
      <c r="AA11" s="35">
        <v>0.83599999999999997</v>
      </c>
      <c r="AB11" s="16" t="str">
        <f t="shared" si="4"/>
        <v/>
      </c>
      <c r="AC11" s="7"/>
      <c r="AD11" s="7"/>
      <c r="AE11" s="6"/>
      <c r="AF11" s="36">
        <v>9.6000000000000002E-2</v>
      </c>
      <c r="AG11" s="37">
        <v>0.58250000000000002</v>
      </c>
      <c r="AH11" s="16">
        <f t="shared" si="5"/>
        <v>0.46637280000000003</v>
      </c>
      <c r="AI11" s="7"/>
      <c r="AJ11" s="7"/>
      <c r="AK11" s="6"/>
      <c r="AP11"/>
      <c r="AQ11"/>
      <c r="AS11"/>
    </row>
    <row r="12" spans="1:45" x14ac:dyDescent="0.25">
      <c r="A12" s="3">
        <v>9</v>
      </c>
      <c r="B12" s="38"/>
      <c r="C12" s="35">
        <v>0.69389999999999996</v>
      </c>
      <c r="D12" s="16" t="str">
        <f t="shared" si="0"/>
        <v/>
      </c>
      <c r="E12" s="7"/>
      <c r="F12" s="7"/>
      <c r="G12" s="6"/>
      <c r="H12" s="36">
        <v>4.2000000000000003E-2</v>
      </c>
      <c r="I12" s="37">
        <v>0.59889999999999999</v>
      </c>
      <c r="J12" s="16">
        <f t="shared" si="1"/>
        <v>0.20978269199999999</v>
      </c>
      <c r="K12" s="7"/>
      <c r="L12" s="7"/>
      <c r="M12" s="6"/>
      <c r="N12" s="36" t="s">
        <v>59</v>
      </c>
      <c r="O12" s="37">
        <v>1.5439000000000001</v>
      </c>
      <c r="P12" s="16">
        <f t="shared" si="2"/>
        <v>0</v>
      </c>
      <c r="Q12" s="7"/>
      <c r="R12" s="7"/>
      <c r="S12" s="6"/>
      <c r="T12" s="34"/>
      <c r="U12" s="35">
        <v>0.89610000000000001</v>
      </c>
      <c r="V12" s="16" t="str">
        <f t="shared" si="3"/>
        <v/>
      </c>
      <c r="W12" s="7"/>
      <c r="X12" s="7"/>
      <c r="Y12" s="6"/>
      <c r="Z12" s="34" t="s">
        <v>58</v>
      </c>
      <c r="AA12" s="35">
        <v>0.83679999999999999</v>
      </c>
      <c r="AB12" s="16">
        <f t="shared" si="4"/>
        <v>0</v>
      </c>
      <c r="AC12" s="7"/>
      <c r="AD12" s="7"/>
      <c r="AE12" s="6"/>
      <c r="AF12" s="36"/>
      <c r="AG12" s="37">
        <v>0.56999999999999995</v>
      </c>
      <c r="AH12" s="16" t="str">
        <f t="shared" si="5"/>
        <v/>
      </c>
      <c r="AI12" s="7"/>
      <c r="AJ12" s="7"/>
      <c r="AK12" s="6"/>
      <c r="AP12"/>
      <c r="AQ12"/>
      <c r="AS12"/>
    </row>
    <row r="13" spans="1:45" x14ac:dyDescent="0.25">
      <c r="A13" s="3">
        <v>10</v>
      </c>
      <c r="B13" s="38">
        <v>0.06</v>
      </c>
      <c r="C13" s="35">
        <v>0.71870000000000001</v>
      </c>
      <c r="D13" s="16">
        <f t="shared" si="0"/>
        <v>0.35963748000000001</v>
      </c>
      <c r="E13" s="7"/>
      <c r="F13" s="7"/>
      <c r="G13" s="6"/>
      <c r="H13" s="36"/>
      <c r="I13" s="37">
        <v>0.61250000000000004</v>
      </c>
      <c r="J13" s="16" t="str">
        <f t="shared" si="1"/>
        <v/>
      </c>
      <c r="K13" s="7"/>
      <c r="L13" s="7"/>
      <c r="M13" s="6"/>
      <c r="N13" s="36"/>
      <c r="O13" s="37">
        <v>1.5801000000000001</v>
      </c>
      <c r="P13" s="16" t="str">
        <f t="shared" si="2"/>
        <v/>
      </c>
      <c r="Q13" s="7"/>
      <c r="R13" s="7"/>
      <c r="S13" s="6"/>
      <c r="T13" s="34"/>
      <c r="U13" s="35">
        <v>1.0644</v>
      </c>
      <c r="V13" s="16" t="str">
        <f t="shared" si="3"/>
        <v/>
      </c>
      <c r="W13" s="7"/>
      <c r="X13" s="7"/>
      <c r="Y13" s="6"/>
      <c r="Z13" s="36"/>
      <c r="AA13" s="37">
        <v>0.75860000000000005</v>
      </c>
      <c r="AB13" s="16" t="str">
        <f t="shared" si="4"/>
        <v/>
      </c>
      <c r="AC13" s="7"/>
      <c r="AD13" s="7"/>
      <c r="AE13" s="6"/>
      <c r="AF13" s="34">
        <v>0.1</v>
      </c>
      <c r="AG13" s="35">
        <v>0.56769999999999998</v>
      </c>
      <c r="AH13" s="16">
        <f t="shared" si="5"/>
        <v>0.47346179999999999</v>
      </c>
      <c r="AI13" s="7"/>
      <c r="AJ13" s="7"/>
      <c r="AK13" s="6"/>
      <c r="AP13"/>
      <c r="AQ13"/>
      <c r="AS13"/>
    </row>
    <row r="14" spans="1:45" ht="15" customHeight="1" x14ac:dyDescent="0.25">
      <c r="A14" s="3">
        <v>11</v>
      </c>
      <c r="B14" s="38"/>
      <c r="C14" s="35">
        <v>0.67469999999999997</v>
      </c>
      <c r="D14" s="16" t="str">
        <f t="shared" si="0"/>
        <v/>
      </c>
      <c r="E14" s="7"/>
      <c r="F14" s="7"/>
      <c r="G14" s="6"/>
      <c r="H14" s="36">
        <v>0.06</v>
      </c>
      <c r="I14" s="37">
        <v>0.6321</v>
      </c>
      <c r="J14" s="16">
        <f t="shared" si="1"/>
        <v>0.31630284000000003</v>
      </c>
      <c r="K14" s="7"/>
      <c r="L14" s="7"/>
      <c r="M14" s="6"/>
      <c r="N14" s="36" t="s">
        <v>59</v>
      </c>
      <c r="O14" s="37">
        <v>1.3808</v>
      </c>
      <c r="P14" s="16">
        <f t="shared" si="2"/>
        <v>0</v>
      </c>
      <c r="Q14" s="7"/>
      <c r="R14" s="7"/>
      <c r="S14" s="6"/>
      <c r="T14" s="34">
        <v>4.2000000000000003E-2</v>
      </c>
      <c r="U14" s="35">
        <v>1.1708000000000001</v>
      </c>
      <c r="V14" s="16">
        <f t="shared" si="3"/>
        <v>0.41010782400000001</v>
      </c>
      <c r="W14" s="7"/>
      <c r="X14" s="7"/>
      <c r="Y14" s="6"/>
      <c r="Z14" s="36">
        <v>5.6000000000000001E-2</v>
      </c>
      <c r="AA14" s="37">
        <v>0.72250000000000003</v>
      </c>
      <c r="AB14" s="16">
        <f t="shared" si="4"/>
        <v>0.33743640000000003</v>
      </c>
      <c r="AC14" s="7"/>
      <c r="AD14" s="7"/>
      <c r="AE14" s="6"/>
      <c r="AF14" s="34"/>
      <c r="AG14" s="35">
        <v>0.52880000000000005</v>
      </c>
      <c r="AH14" s="16" t="str">
        <f t="shared" si="5"/>
        <v/>
      </c>
      <c r="AI14" s="7"/>
      <c r="AJ14" s="7"/>
      <c r="AK14" s="6"/>
      <c r="AP14"/>
      <c r="AQ14"/>
      <c r="AS14"/>
    </row>
    <row r="15" spans="1:45" ht="15" customHeight="1" x14ac:dyDescent="0.25">
      <c r="A15" s="3">
        <v>12</v>
      </c>
      <c r="B15" s="38">
        <v>6.8000000000000005E-2</v>
      </c>
      <c r="C15" s="37">
        <v>0.64059999999999995</v>
      </c>
      <c r="D15" s="16">
        <f t="shared" si="0"/>
        <v>0.36329707199999994</v>
      </c>
      <c r="E15" s="7"/>
      <c r="F15" s="7"/>
      <c r="G15" s="6"/>
      <c r="H15" s="34"/>
      <c r="I15" s="35">
        <v>0.58279999999999998</v>
      </c>
      <c r="J15" s="16" t="str">
        <f t="shared" si="1"/>
        <v/>
      </c>
      <c r="K15" s="7"/>
      <c r="L15" s="7"/>
      <c r="M15" s="6"/>
      <c r="N15" s="34"/>
      <c r="O15" s="35">
        <v>1.2088000000000001</v>
      </c>
      <c r="P15" s="16" t="str">
        <f t="shared" si="2"/>
        <v/>
      </c>
      <c r="Q15" s="7"/>
      <c r="R15" s="7"/>
      <c r="S15" s="6"/>
      <c r="T15" s="36"/>
      <c r="U15" s="37">
        <v>1.0288999999999999</v>
      </c>
      <c r="V15" s="16" t="str">
        <f t="shared" si="3"/>
        <v/>
      </c>
      <c r="W15" s="7"/>
      <c r="X15" s="7"/>
      <c r="Y15" s="6"/>
      <c r="Z15" s="36"/>
      <c r="AA15" s="37">
        <v>0.72699999999999998</v>
      </c>
      <c r="AB15" s="16" t="str">
        <f t="shared" si="4"/>
        <v/>
      </c>
      <c r="AC15" s="7"/>
      <c r="AD15" s="7"/>
      <c r="AE15" s="6"/>
      <c r="AF15" s="34"/>
      <c r="AG15" s="35">
        <v>0.56689999999999996</v>
      </c>
      <c r="AH15" s="16" t="str">
        <f t="shared" si="5"/>
        <v/>
      </c>
      <c r="AI15" s="7"/>
      <c r="AJ15" s="7"/>
      <c r="AK15" s="6"/>
      <c r="AP15"/>
      <c r="AQ15"/>
      <c r="AS15"/>
    </row>
    <row r="16" spans="1:45" ht="15" customHeight="1" x14ac:dyDescent="0.25">
      <c r="A16" s="3">
        <v>13</v>
      </c>
      <c r="B16" s="38"/>
      <c r="C16" s="35">
        <v>0.66549999999999998</v>
      </c>
      <c r="D16" s="16" t="str">
        <f t="shared" si="0"/>
        <v/>
      </c>
      <c r="E16" s="7"/>
      <c r="F16" s="7"/>
      <c r="G16" s="6"/>
      <c r="H16" s="34"/>
      <c r="I16" s="35">
        <v>0.63439999999999996</v>
      </c>
      <c r="J16" s="16" t="str">
        <f t="shared" si="1"/>
        <v/>
      </c>
      <c r="K16" s="7"/>
      <c r="L16" s="7"/>
      <c r="M16" s="6"/>
      <c r="N16" s="34"/>
      <c r="O16" s="35">
        <v>1.1597999999999999</v>
      </c>
      <c r="P16" s="16" t="str">
        <f t="shared" si="2"/>
        <v/>
      </c>
      <c r="Q16" s="7"/>
      <c r="R16" s="7"/>
      <c r="S16" s="6"/>
      <c r="T16" s="36">
        <v>4.5999999999999999E-2</v>
      </c>
      <c r="U16" s="37">
        <v>0.96509999999999996</v>
      </c>
      <c r="V16" s="16">
        <f t="shared" si="3"/>
        <v>0.37025096400000002</v>
      </c>
      <c r="W16" s="7"/>
      <c r="X16" s="7"/>
      <c r="Y16" s="6"/>
      <c r="Z16" s="34" t="s">
        <v>60</v>
      </c>
      <c r="AA16" s="35">
        <v>0.69789999999999996</v>
      </c>
      <c r="AB16" s="16">
        <f t="shared" si="4"/>
        <v>0</v>
      </c>
      <c r="AC16" s="7"/>
      <c r="AD16" s="7"/>
      <c r="AE16" s="6"/>
      <c r="AF16" s="34">
        <v>8.5999999999999993E-2</v>
      </c>
      <c r="AG16" s="35">
        <v>0.58760000000000001</v>
      </c>
      <c r="AH16" s="16">
        <f t="shared" si="5"/>
        <v>0.42145022399999998</v>
      </c>
      <c r="AI16" s="7"/>
      <c r="AJ16" s="7"/>
      <c r="AK16" s="6"/>
      <c r="AP16"/>
      <c r="AQ16"/>
      <c r="AS16"/>
    </row>
    <row r="17" spans="1:45" x14ac:dyDescent="0.25">
      <c r="A17" s="3">
        <v>14</v>
      </c>
      <c r="B17" s="38">
        <v>5.1999999999999998E-2</v>
      </c>
      <c r="C17" s="37">
        <v>0.70960000000000001</v>
      </c>
      <c r="D17" s="16">
        <f t="shared" si="0"/>
        <v>0.30773932799999998</v>
      </c>
      <c r="E17" s="7"/>
      <c r="F17" s="7"/>
      <c r="G17" s="6"/>
      <c r="H17" s="34">
        <v>7.5999999999999998E-2</v>
      </c>
      <c r="I17" s="35">
        <v>0.66049999999999998</v>
      </c>
      <c r="J17" s="16">
        <f t="shared" si="1"/>
        <v>0.41865131999999999</v>
      </c>
      <c r="K17" s="7"/>
      <c r="L17" s="7"/>
      <c r="M17" s="6"/>
      <c r="N17" s="34" t="s">
        <v>59</v>
      </c>
      <c r="O17" s="35">
        <v>1.1566000000000001</v>
      </c>
      <c r="P17" s="16">
        <f t="shared" si="2"/>
        <v>0</v>
      </c>
      <c r="Q17" s="7"/>
      <c r="R17" s="7"/>
      <c r="S17" s="6"/>
      <c r="T17" s="36"/>
      <c r="U17" s="37">
        <v>0.90080000000000005</v>
      </c>
      <c r="V17" s="16" t="str">
        <f t="shared" si="3"/>
        <v/>
      </c>
      <c r="W17" s="7"/>
      <c r="X17" s="7"/>
      <c r="Y17" s="6"/>
      <c r="Z17" s="34"/>
      <c r="AA17" s="35">
        <v>0.6794</v>
      </c>
      <c r="AB17" s="16" t="str">
        <f t="shared" si="4"/>
        <v/>
      </c>
      <c r="AC17" s="7"/>
      <c r="AD17" s="7"/>
      <c r="AE17" s="6"/>
      <c r="AF17" s="36"/>
      <c r="AG17" s="37">
        <v>0.54900000000000004</v>
      </c>
      <c r="AH17" s="16" t="str">
        <f t="shared" si="5"/>
        <v/>
      </c>
      <c r="AI17" s="7"/>
      <c r="AJ17" s="7"/>
      <c r="AK17" s="6"/>
      <c r="AP17"/>
      <c r="AQ17"/>
      <c r="AS17"/>
    </row>
    <row r="18" spans="1:45" x14ac:dyDescent="0.25">
      <c r="A18" s="3">
        <v>15</v>
      </c>
      <c r="B18" s="38"/>
      <c r="C18" s="37">
        <v>0.75949999999999995</v>
      </c>
      <c r="D18" s="16" t="str">
        <f t="shared" si="0"/>
        <v/>
      </c>
      <c r="E18" s="7"/>
      <c r="F18" s="7"/>
      <c r="G18" s="6"/>
      <c r="H18" s="34"/>
      <c r="I18" s="35">
        <v>0.62880000000000003</v>
      </c>
      <c r="J18" s="16" t="str">
        <f t="shared" si="1"/>
        <v/>
      </c>
      <c r="K18" s="7"/>
      <c r="L18" s="7"/>
      <c r="M18" s="6"/>
      <c r="N18" s="36"/>
      <c r="O18" s="37">
        <v>1.0746</v>
      </c>
      <c r="P18" s="16" t="str">
        <f t="shared" si="2"/>
        <v/>
      </c>
      <c r="Q18" s="7"/>
      <c r="R18" s="7"/>
      <c r="S18" s="6"/>
      <c r="T18" s="34" t="s">
        <v>60</v>
      </c>
      <c r="U18" s="35">
        <v>0.90229999999999999</v>
      </c>
      <c r="V18" s="16">
        <f t="shared" si="3"/>
        <v>0</v>
      </c>
      <c r="W18" s="7"/>
      <c r="X18" s="7"/>
      <c r="Y18" s="6"/>
      <c r="Z18" s="34"/>
      <c r="AA18" s="35">
        <v>0.74919999999999998</v>
      </c>
      <c r="AB18" s="16" t="str">
        <f t="shared" si="4"/>
        <v/>
      </c>
      <c r="AC18" s="7"/>
      <c r="AD18" s="7"/>
      <c r="AE18" s="6"/>
      <c r="AF18" s="36">
        <v>0.10199999999999999</v>
      </c>
      <c r="AG18" s="37">
        <v>0.52180000000000004</v>
      </c>
      <c r="AH18" s="16">
        <f t="shared" si="5"/>
        <v>0.44388482400000001</v>
      </c>
      <c r="AI18" s="7"/>
      <c r="AJ18" s="7"/>
      <c r="AK18" s="6"/>
      <c r="AP18"/>
      <c r="AQ18"/>
      <c r="AS18"/>
    </row>
    <row r="19" spans="1:45" x14ac:dyDescent="0.25">
      <c r="A19" s="3">
        <v>16</v>
      </c>
      <c r="B19" s="38"/>
      <c r="C19" s="37">
        <v>0.84509999999999996</v>
      </c>
      <c r="D19" s="16" t="str">
        <f t="shared" si="0"/>
        <v/>
      </c>
      <c r="E19" s="7"/>
      <c r="F19" s="7"/>
      <c r="G19" s="6"/>
      <c r="H19" s="36">
        <v>5.8000000000000003E-2</v>
      </c>
      <c r="I19" s="37">
        <v>0.58379999999999999</v>
      </c>
      <c r="J19" s="16">
        <f t="shared" si="1"/>
        <v>0.28239573600000001</v>
      </c>
      <c r="K19" s="7"/>
      <c r="L19" s="7"/>
      <c r="M19" s="6"/>
      <c r="N19" s="36" t="s">
        <v>59</v>
      </c>
      <c r="O19" s="37">
        <v>1.0353000000000001</v>
      </c>
      <c r="P19" s="16">
        <f t="shared" si="2"/>
        <v>0</v>
      </c>
      <c r="Q19" s="7"/>
      <c r="R19" s="7"/>
      <c r="S19" s="6"/>
      <c r="T19" s="34"/>
      <c r="U19" s="35">
        <v>0.8367</v>
      </c>
      <c r="V19" s="16" t="str">
        <f t="shared" si="3"/>
        <v/>
      </c>
      <c r="W19" s="7"/>
      <c r="X19" s="7"/>
      <c r="Y19" s="6"/>
      <c r="Z19" s="34">
        <v>4.5999999999999999E-2</v>
      </c>
      <c r="AA19" s="35">
        <v>0.75860000000000005</v>
      </c>
      <c r="AB19" s="16">
        <f t="shared" si="4"/>
        <v>0.29102930399999999</v>
      </c>
      <c r="AC19" s="7"/>
      <c r="AD19" s="7"/>
      <c r="AE19" s="6"/>
      <c r="AF19" s="36"/>
      <c r="AG19" s="37">
        <v>0.52410000000000001</v>
      </c>
      <c r="AH19" s="16" t="str">
        <f t="shared" si="5"/>
        <v/>
      </c>
      <c r="AI19" s="7"/>
      <c r="AJ19" s="7"/>
      <c r="AK19" s="6"/>
      <c r="AP19"/>
      <c r="AQ19"/>
      <c r="AS19"/>
    </row>
    <row r="20" spans="1:45" x14ac:dyDescent="0.25">
      <c r="A20" s="3">
        <v>17</v>
      </c>
      <c r="B20" s="38">
        <v>6.4000000000000001E-2</v>
      </c>
      <c r="C20" s="35">
        <v>0.86399999999999999</v>
      </c>
      <c r="D20" s="16">
        <f t="shared" si="0"/>
        <v>0.46116863999999996</v>
      </c>
      <c r="E20" s="7"/>
      <c r="F20" s="7"/>
      <c r="G20" s="6"/>
      <c r="H20" s="36"/>
      <c r="I20" s="37">
        <v>0.61099999999999999</v>
      </c>
      <c r="J20" s="16" t="str">
        <f t="shared" si="1"/>
        <v/>
      </c>
      <c r="K20" s="7"/>
      <c r="L20" s="7"/>
      <c r="M20" s="6"/>
      <c r="N20" s="36"/>
      <c r="O20" s="37">
        <v>1.0731999999999999</v>
      </c>
      <c r="P20" s="16" t="str">
        <f t="shared" si="2"/>
        <v/>
      </c>
      <c r="Q20" s="7"/>
      <c r="R20" s="7"/>
      <c r="S20" s="6"/>
      <c r="T20" s="34"/>
      <c r="U20" s="35">
        <v>0.88680000000000003</v>
      </c>
      <c r="V20" s="16" t="str">
        <f t="shared" si="3"/>
        <v/>
      </c>
      <c r="W20" s="7"/>
      <c r="X20" s="7"/>
      <c r="Y20" s="6"/>
      <c r="Z20" s="36"/>
      <c r="AA20" s="37">
        <v>0.66500000000000004</v>
      </c>
      <c r="AB20" s="16" t="str">
        <f t="shared" si="4"/>
        <v/>
      </c>
      <c r="AC20" s="7"/>
      <c r="AD20" s="7"/>
      <c r="AE20" s="6"/>
      <c r="AF20" s="34"/>
      <c r="AG20" s="35">
        <v>0.55159999999999998</v>
      </c>
      <c r="AH20" s="16" t="str">
        <f t="shared" si="5"/>
        <v/>
      </c>
      <c r="AI20" s="7"/>
      <c r="AJ20" s="7"/>
      <c r="AK20" s="6"/>
      <c r="AP20"/>
      <c r="AQ20"/>
      <c r="AS20"/>
    </row>
    <row r="21" spans="1:45" x14ac:dyDescent="0.25">
      <c r="A21" s="3">
        <v>18</v>
      </c>
      <c r="B21" s="38"/>
      <c r="C21" s="35">
        <v>0.79820000000000002</v>
      </c>
      <c r="D21" s="16" t="str">
        <f t="shared" si="0"/>
        <v/>
      </c>
      <c r="E21" s="7"/>
      <c r="F21" s="7"/>
      <c r="G21" s="6"/>
      <c r="H21" s="36">
        <v>6.4000000000000001E-2</v>
      </c>
      <c r="I21" s="37">
        <v>0.60819999999999996</v>
      </c>
      <c r="J21" s="16">
        <f t="shared" si="1"/>
        <v>0.32463283199999998</v>
      </c>
      <c r="K21" s="7"/>
      <c r="L21" s="7"/>
      <c r="M21" s="6"/>
      <c r="N21" s="34">
        <v>4.8000000000000001E-2</v>
      </c>
      <c r="O21" s="35">
        <v>1.1521999999999999</v>
      </c>
      <c r="P21" s="16">
        <f t="shared" si="2"/>
        <v>0.46124870399999995</v>
      </c>
      <c r="Q21" s="7"/>
      <c r="R21" s="7"/>
      <c r="S21" s="6"/>
      <c r="T21" s="34">
        <v>5.8000000000000003E-2</v>
      </c>
      <c r="U21" s="35">
        <v>0.90600000000000003</v>
      </c>
      <c r="V21" s="16">
        <f t="shared" si="3"/>
        <v>0.43825032000000003</v>
      </c>
      <c r="W21" s="7"/>
      <c r="X21" s="7"/>
      <c r="Y21" s="6"/>
      <c r="Z21" s="36">
        <v>0.05</v>
      </c>
      <c r="AA21" s="37">
        <v>0.63090000000000002</v>
      </c>
      <c r="AB21" s="16">
        <f t="shared" si="4"/>
        <v>0.26308530000000002</v>
      </c>
      <c r="AC21" s="7"/>
      <c r="AD21" s="7"/>
      <c r="AE21" s="6"/>
      <c r="AF21" s="34">
        <v>0.112</v>
      </c>
      <c r="AG21" s="35">
        <v>0.56640000000000001</v>
      </c>
      <c r="AH21" s="16">
        <f t="shared" si="5"/>
        <v>0.529062912</v>
      </c>
      <c r="AI21" s="7"/>
      <c r="AJ21" s="7"/>
      <c r="AK21" s="6"/>
      <c r="AP21"/>
      <c r="AQ21"/>
      <c r="AS21"/>
    </row>
    <row r="22" spans="1:45" x14ac:dyDescent="0.25">
      <c r="A22" s="3">
        <v>19</v>
      </c>
      <c r="B22" s="38">
        <v>4.8000000000000001E-2</v>
      </c>
      <c r="C22" s="37">
        <v>0.74119999999999997</v>
      </c>
      <c r="D22" s="16">
        <f t="shared" si="0"/>
        <v>0.29671718400000002</v>
      </c>
      <c r="E22" s="7"/>
      <c r="F22" s="7"/>
      <c r="G22" s="6"/>
      <c r="H22" s="34"/>
      <c r="I22" s="35">
        <v>0.57650000000000001</v>
      </c>
      <c r="J22" s="16" t="str">
        <f t="shared" si="1"/>
        <v/>
      </c>
      <c r="K22" s="7"/>
      <c r="L22" s="7"/>
      <c r="M22" s="6"/>
      <c r="N22" s="34"/>
      <c r="O22" s="35">
        <v>1.0318000000000001</v>
      </c>
      <c r="P22" s="16" t="str">
        <f t="shared" si="2"/>
        <v/>
      </c>
      <c r="Q22" s="7"/>
      <c r="R22" s="7"/>
      <c r="S22" s="6"/>
      <c r="T22" s="36"/>
      <c r="U22" s="37">
        <v>0.83079999999999998</v>
      </c>
      <c r="V22" s="16" t="str">
        <f t="shared" si="3"/>
        <v/>
      </c>
      <c r="W22" s="7"/>
      <c r="X22" s="7"/>
      <c r="Y22" s="6"/>
      <c r="Z22" s="36"/>
      <c r="AA22" s="37">
        <v>0.66339999999999999</v>
      </c>
      <c r="AB22" s="16" t="str">
        <f t="shared" si="4"/>
        <v/>
      </c>
      <c r="AC22" s="7"/>
      <c r="AD22" s="7"/>
      <c r="AE22" s="6"/>
      <c r="AF22" s="34"/>
      <c r="AG22" s="35">
        <v>0.62239999999999995</v>
      </c>
      <c r="AH22" s="16" t="str">
        <f t="shared" si="5"/>
        <v/>
      </c>
      <c r="AI22" s="7"/>
      <c r="AJ22" s="7"/>
      <c r="AK22" s="6"/>
      <c r="AP22"/>
      <c r="AQ22"/>
      <c r="AS22"/>
    </row>
    <row r="23" spans="1:45" x14ac:dyDescent="0.25">
      <c r="A23" s="3">
        <v>20</v>
      </c>
      <c r="B23" s="38"/>
      <c r="C23" s="35">
        <v>0.77300000000000002</v>
      </c>
      <c r="D23" s="16" t="str">
        <f t="shared" si="0"/>
        <v/>
      </c>
      <c r="E23" s="7"/>
      <c r="F23" s="7"/>
      <c r="G23" s="6"/>
      <c r="H23" s="34"/>
      <c r="I23" s="35">
        <v>0.6381</v>
      </c>
      <c r="J23" s="16" t="str">
        <f t="shared" si="1"/>
        <v/>
      </c>
      <c r="K23" s="7"/>
      <c r="L23" s="7"/>
      <c r="M23" s="6"/>
      <c r="N23" s="34"/>
      <c r="O23" s="35">
        <v>1.0599000000000001</v>
      </c>
      <c r="P23" s="16" t="str">
        <f t="shared" si="2"/>
        <v/>
      </c>
      <c r="Q23" s="7"/>
      <c r="R23" s="7"/>
      <c r="S23" s="6"/>
      <c r="T23" s="36">
        <v>0.1</v>
      </c>
      <c r="U23" s="37">
        <v>0.7379</v>
      </c>
      <c r="V23" s="16">
        <f t="shared" si="3"/>
        <v>0.61540860000000008</v>
      </c>
      <c r="W23" s="7"/>
      <c r="X23" s="7"/>
      <c r="Y23" s="6"/>
      <c r="Z23" s="34">
        <v>5.1999999999999998E-2</v>
      </c>
      <c r="AA23" s="35">
        <v>0.64080000000000004</v>
      </c>
      <c r="AB23" s="16">
        <f t="shared" si="4"/>
        <v>0.27790214400000002</v>
      </c>
      <c r="AC23" s="7"/>
      <c r="AD23" s="7"/>
      <c r="AE23" s="6"/>
      <c r="AF23" s="34">
        <v>7.0000000000000007E-2</v>
      </c>
      <c r="AG23" s="35">
        <v>0.63070000000000004</v>
      </c>
      <c r="AH23" s="16">
        <f t="shared" si="5"/>
        <v>0.36820266000000007</v>
      </c>
      <c r="AI23" s="7"/>
      <c r="AJ23" s="7"/>
      <c r="AK23" s="6"/>
      <c r="AP23"/>
      <c r="AQ23"/>
      <c r="AS23"/>
    </row>
    <row r="24" spans="1:45" x14ac:dyDescent="0.25">
      <c r="A24" s="3">
        <v>21</v>
      </c>
      <c r="B24" s="38">
        <v>0</v>
      </c>
      <c r="C24" s="35">
        <v>0.76219999999999999</v>
      </c>
      <c r="D24" s="16">
        <f t="shared" si="0"/>
        <v>0</v>
      </c>
      <c r="E24" s="7"/>
      <c r="F24" s="7"/>
      <c r="G24" s="6"/>
      <c r="H24" s="34">
        <v>7.3999999999999996E-2</v>
      </c>
      <c r="I24" s="35">
        <v>0.6855</v>
      </c>
      <c r="J24" s="16">
        <f t="shared" si="1"/>
        <v>0.42306317999999993</v>
      </c>
      <c r="K24" s="7"/>
      <c r="L24" s="7"/>
      <c r="M24" s="6"/>
      <c r="N24" s="34">
        <v>5.1999999999999998E-2</v>
      </c>
      <c r="O24" s="35">
        <v>1.0598000000000001</v>
      </c>
      <c r="P24" s="16">
        <f t="shared" si="2"/>
        <v>0.45961406399999999</v>
      </c>
      <c r="Q24" s="7"/>
      <c r="R24" s="7"/>
      <c r="S24" s="6"/>
      <c r="T24" s="36"/>
      <c r="U24" s="37">
        <v>0.79279999999999995</v>
      </c>
      <c r="V24" s="16" t="str">
        <f t="shared" si="3"/>
        <v/>
      </c>
      <c r="W24" s="7"/>
      <c r="X24" s="7"/>
      <c r="Y24" s="6"/>
      <c r="Z24" s="34"/>
      <c r="AA24" s="35">
        <v>0.64</v>
      </c>
      <c r="AB24" s="16" t="str">
        <f t="shared" si="4"/>
        <v/>
      </c>
      <c r="AC24" s="7"/>
      <c r="AD24" s="7"/>
      <c r="AE24" s="6"/>
      <c r="AF24" s="36"/>
      <c r="AG24" s="37">
        <v>0.55300000000000005</v>
      </c>
      <c r="AH24" s="16" t="str">
        <f t="shared" si="5"/>
        <v/>
      </c>
      <c r="AI24" s="7"/>
      <c r="AJ24" s="7"/>
      <c r="AK24" s="6"/>
      <c r="AP24"/>
      <c r="AQ24"/>
      <c r="AS24"/>
    </row>
    <row r="25" spans="1:45" x14ac:dyDescent="0.25">
      <c r="A25" s="3">
        <v>22</v>
      </c>
      <c r="B25" s="38"/>
      <c r="C25" s="37">
        <v>0.68799999999999994</v>
      </c>
      <c r="D25" s="16" t="str">
        <f t="shared" si="0"/>
        <v/>
      </c>
      <c r="E25" s="7"/>
      <c r="F25" s="7"/>
      <c r="G25" s="6"/>
      <c r="H25" s="34"/>
      <c r="I25" s="35">
        <v>0.65239999999999998</v>
      </c>
      <c r="J25" s="16" t="str">
        <f t="shared" si="1"/>
        <v/>
      </c>
      <c r="K25" s="7"/>
      <c r="L25" s="7"/>
      <c r="M25" s="6"/>
      <c r="N25" s="36"/>
      <c r="O25" s="37">
        <v>0.96599999999999997</v>
      </c>
      <c r="P25" s="16" t="str">
        <f t="shared" si="2"/>
        <v/>
      </c>
      <c r="Q25" s="7"/>
      <c r="R25" s="7"/>
      <c r="S25" s="6"/>
      <c r="T25" s="34">
        <v>7.0000000000000007E-2</v>
      </c>
      <c r="U25" s="35">
        <v>0.78400000000000003</v>
      </c>
      <c r="V25" s="16">
        <f t="shared" si="3"/>
        <v>0.45769920000000003</v>
      </c>
      <c r="W25" s="7"/>
      <c r="X25" s="7"/>
      <c r="Y25" s="6"/>
      <c r="Z25" s="34"/>
      <c r="AA25" s="35">
        <v>0.67079999999999995</v>
      </c>
      <c r="AB25" s="16" t="str">
        <f t="shared" si="4"/>
        <v/>
      </c>
      <c r="AC25" s="7"/>
      <c r="AD25" s="7"/>
      <c r="AE25" s="6"/>
      <c r="AF25" s="36">
        <v>8.5999999999999993E-2</v>
      </c>
      <c r="AG25" s="37">
        <v>0.5242</v>
      </c>
      <c r="AH25" s="16">
        <f t="shared" si="5"/>
        <v>0.37597720799999995</v>
      </c>
      <c r="AI25" s="7"/>
      <c r="AJ25" s="7"/>
      <c r="AK25" s="6"/>
      <c r="AP25"/>
      <c r="AQ25"/>
      <c r="AS25"/>
    </row>
    <row r="26" spans="1:45" x14ac:dyDescent="0.25">
      <c r="A26" s="3">
        <v>23</v>
      </c>
      <c r="B26" s="38"/>
      <c r="C26" s="35">
        <v>0.75180000000000002</v>
      </c>
      <c r="D26" s="16" t="str">
        <f t="shared" si="0"/>
        <v/>
      </c>
      <c r="E26" s="7"/>
      <c r="F26" s="7"/>
      <c r="G26" s="6"/>
      <c r="H26" s="36">
        <v>0.13600000000000001</v>
      </c>
      <c r="I26" s="37">
        <v>0.68869999999999998</v>
      </c>
      <c r="J26" s="16">
        <f t="shared" si="1"/>
        <v>0.78115108799999999</v>
      </c>
      <c r="K26" s="7"/>
      <c r="L26" s="7"/>
      <c r="M26" s="6"/>
      <c r="N26" s="36">
        <v>5.6000000000000001E-2</v>
      </c>
      <c r="O26" s="37">
        <v>1.0831999999999999</v>
      </c>
      <c r="P26" s="16">
        <f t="shared" si="2"/>
        <v>0.50589772799999999</v>
      </c>
      <c r="Q26" s="7"/>
      <c r="R26" s="7"/>
      <c r="S26" s="6"/>
      <c r="T26" s="34"/>
      <c r="U26" s="35">
        <v>0.73140000000000005</v>
      </c>
      <c r="V26" s="16" t="str">
        <f t="shared" si="3"/>
        <v/>
      </c>
      <c r="W26" s="7"/>
      <c r="X26" s="7"/>
      <c r="Y26" s="6"/>
      <c r="Z26" s="34">
        <v>5.1999999999999998E-2</v>
      </c>
      <c r="AA26" s="35">
        <v>0.73409999999999997</v>
      </c>
      <c r="AB26" s="16">
        <f t="shared" si="4"/>
        <v>0.31836448799999995</v>
      </c>
      <c r="AC26" s="7"/>
      <c r="AD26" s="7"/>
      <c r="AE26" s="6"/>
      <c r="AF26" s="36"/>
      <c r="AG26" s="37">
        <v>0.55589999999999995</v>
      </c>
      <c r="AH26" s="16" t="str">
        <f t="shared" si="5"/>
        <v/>
      </c>
      <c r="AI26" s="7"/>
      <c r="AJ26" s="7"/>
      <c r="AK26" s="6"/>
      <c r="AP26"/>
      <c r="AQ26"/>
      <c r="AS26"/>
    </row>
    <row r="27" spans="1:45" x14ac:dyDescent="0.25">
      <c r="A27" s="3">
        <v>24</v>
      </c>
      <c r="B27" s="38">
        <v>4.2000000000000003E-2</v>
      </c>
      <c r="C27" s="35">
        <v>0.74780000000000002</v>
      </c>
      <c r="D27" s="16">
        <f t="shared" si="0"/>
        <v>0.261939384</v>
      </c>
      <c r="E27" s="7"/>
      <c r="F27" s="7"/>
      <c r="G27" s="6"/>
      <c r="H27" s="36"/>
      <c r="I27" s="37">
        <v>0.74280000000000002</v>
      </c>
      <c r="J27" s="16" t="str">
        <f t="shared" si="1"/>
        <v/>
      </c>
      <c r="K27" s="7"/>
      <c r="L27" s="7"/>
      <c r="M27" s="6"/>
      <c r="N27" s="36"/>
      <c r="O27" s="37">
        <v>1.2390000000000001</v>
      </c>
      <c r="P27" s="16" t="str">
        <f t="shared" si="2"/>
        <v/>
      </c>
      <c r="Q27" s="7"/>
      <c r="R27" s="7"/>
      <c r="S27" s="6"/>
      <c r="T27" s="34"/>
      <c r="U27" s="35">
        <v>0.78180000000000005</v>
      </c>
      <c r="V27" s="16" t="str">
        <f t="shared" si="3"/>
        <v/>
      </c>
      <c r="W27" s="7"/>
      <c r="X27" s="7"/>
      <c r="Y27" s="6"/>
      <c r="Z27" s="36"/>
      <c r="AA27" s="37">
        <v>0.63170000000000004</v>
      </c>
      <c r="AB27" s="16" t="str">
        <f t="shared" si="4"/>
        <v/>
      </c>
      <c r="AC27" s="7"/>
      <c r="AD27" s="7"/>
      <c r="AE27" s="6"/>
      <c r="AF27" s="34">
        <v>7.3999999999999996E-2</v>
      </c>
      <c r="AG27" s="35">
        <v>0.54930000000000001</v>
      </c>
      <c r="AH27" s="16">
        <f t="shared" si="5"/>
        <v>0.33900598799999998</v>
      </c>
      <c r="AI27" s="7"/>
      <c r="AJ27" s="7"/>
      <c r="AK27" s="6"/>
      <c r="AP27"/>
      <c r="AQ27"/>
      <c r="AS27"/>
    </row>
    <row r="28" spans="1:45" x14ac:dyDescent="0.25">
      <c r="A28" s="3">
        <v>25</v>
      </c>
      <c r="B28" s="38"/>
      <c r="C28" s="35">
        <v>0.72609999999999997</v>
      </c>
      <c r="D28" s="16" t="str">
        <f t="shared" si="0"/>
        <v/>
      </c>
      <c r="E28" s="7"/>
      <c r="F28" s="7"/>
      <c r="G28" s="6"/>
      <c r="H28" s="36">
        <v>6.2E-2</v>
      </c>
      <c r="I28" s="37">
        <v>0.80130000000000001</v>
      </c>
      <c r="J28" s="16">
        <f t="shared" si="1"/>
        <v>0.41433620399999999</v>
      </c>
      <c r="K28" s="7"/>
      <c r="L28" s="7"/>
      <c r="M28" s="6"/>
      <c r="N28" s="34">
        <v>0.10199999999999999</v>
      </c>
      <c r="O28" s="35">
        <v>1.1411</v>
      </c>
      <c r="P28" s="16">
        <f t="shared" si="2"/>
        <v>0.97071094799999991</v>
      </c>
      <c r="Q28" s="7"/>
      <c r="R28" s="7"/>
      <c r="S28" s="6"/>
      <c r="T28" s="34">
        <v>7.3999999999999996E-2</v>
      </c>
      <c r="U28" s="35">
        <v>0.80189999999999995</v>
      </c>
      <c r="V28" s="16">
        <f t="shared" si="3"/>
        <v>0.49490060399999991</v>
      </c>
      <c r="W28" s="7"/>
      <c r="X28" s="7"/>
      <c r="Y28" s="6"/>
      <c r="Z28" s="36" t="s">
        <v>60</v>
      </c>
      <c r="AA28" s="37">
        <v>0.6573</v>
      </c>
      <c r="AB28" s="16">
        <f t="shared" si="4"/>
        <v>0</v>
      </c>
      <c r="AC28" s="7"/>
      <c r="AD28" s="7"/>
      <c r="AE28" s="6"/>
      <c r="AF28" s="34"/>
      <c r="AG28" s="35">
        <v>0.57599999999999996</v>
      </c>
      <c r="AH28" s="16" t="str">
        <f t="shared" si="5"/>
        <v/>
      </c>
      <c r="AI28" s="7"/>
      <c r="AJ28" s="7"/>
      <c r="AK28" s="6"/>
      <c r="AP28"/>
      <c r="AQ28"/>
      <c r="AS28"/>
    </row>
    <row r="29" spans="1:45" x14ac:dyDescent="0.25">
      <c r="A29" s="3">
        <v>26</v>
      </c>
      <c r="B29" s="38">
        <v>4.5999999999999999E-2</v>
      </c>
      <c r="C29" s="37">
        <v>0.67589999999999995</v>
      </c>
      <c r="D29" s="16">
        <f t="shared" si="0"/>
        <v>0.259302276</v>
      </c>
      <c r="E29" s="7"/>
      <c r="F29" s="7"/>
      <c r="G29" s="6"/>
      <c r="H29" s="34"/>
      <c r="I29" s="35">
        <v>0.83230000000000004</v>
      </c>
      <c r="J29" s="16" t="str">
        <f t="shared" si="1"/>
        <v/>
      </c>
      <c r="K29" s="7"/>
      <c r="L29" s="7"/>
      <c r="M29" s="6"/>
      <c r="N29" s="34"/>
      <c r="O29" s="35">
        <v>1.0428999999999999</v>
      </c>
      <c r="P29" s="16" t="str">
        <f t="shared" si="2"/>
        <v/>
      </c>
      <c r="Q29" s="7"/>
      <c r="R29" s="7"/>
      <c r="S29" s="6"/>
      <c r="T29" s="36"/>
      <c r="U29" s="37">
        <v>0.74</v>
      </c>
      <c r="V29" s="16" t="str">
        <f t="shared" si="3"/>
        <v/>
      </c>
      <c r="W29" s="7"/>
      <c r="X29" s="7"/>
      <c r="Y29" s="6"/>
      <c r="Z29" s="36"/>
      <c r="AA29" s="37">
        <v>0.63490000000000002</v>
      </c>
      <c r="AB29" s="16" t="str">
        <f t="shared" si="4"/>
        <v/>
      </c>
      <c r="AC29" s="7"/>
      <c r="AD29" s="7"/>
      <c r="AE29" s="6"/>
      <c r="AF29" s="34"/>
      <c r="AG29" s="35">
        <v>0.66479999999999995</v>
      </c>
      <c r="AH29" s="16" t="str">
        <f t="shared" si="5"/>
        <v/>
      </c>
      <c r="AI29" s="7"/>
      <c r="AJ29" s="7"/>
      <c r="AK29" s="6"/>
      <c r="AP29"/>
      <c r="AQ29"/>
      <c r="AS29"/>
    </row>
    <row r="30" spans="1:45" x14ac:dyDescent="0.25">
      <c r="A30" s="3">
        <v>27</v>
      </c>
      <c r="B30" s="38"/>
      <c r="C30" s="37">
        <v>0.67320000000000002</v>
      </c>
      <c r="D30" s="16" t="str">
        <f t="shared" si="0"/>
        <v/>
      </c>
      <c r="E30" s="7"/>
      <c r="F30" s="7"/>
      <c r="G30" s="6"/>
      <c r="H30" s="34"/>
      <c r="I30" s="35">
        <v>1.0310999999999999</v>
      </c>
      <c r="J30" s="16" t="str">
        <f t="shared" si="1"/>
        <v/>
      </c>
      <c r="K30" s="7"/>
      <c r="L30" s="7"/>
      <c r="M30" s="6"/>
      <c r="N30" s="34"/>
      <c r="O30" s="35">
        <v>1.0706</v>
      </c>
      <c r="P30" s="16" t="str">
        <f t="shared" si="2"/>
        <v/>
      </c>
      <c r="Q30" s="7"/>
      <c r="R30" s="7"/>
      <c r="S30" s="6"/>
      <c r="T30" s="36">
        <v>6.8000000000000005E-2</v>
      </c>
      <c r="U30" s="37">
        <v>0.7107</v>
      </c>
      <c r="V30" s="16">
        <f t="shared" si="3"/>
        <v>0.40305218400000004</v>
      </c>
      <c r="W30" s="7"/>
      <c r="X30" s="7"/>
      <c r="Y30" s="6"/>
      <c r="Z30" s="34">
        <v>9.4E-2</v>
      </c>
      <c r="AA30" s="35">
        <v>0.66839999999999999</v>
      </c>
      <c r="AB30" s="16">
        <f t="shared" si="4"/>
        <v>0.52399886399999995</v>
      </c>
      <c r="AC30" s="7"/>
      <c r="AD30" s="7"/>
      <c r="AE30" s="6"/>
      <c r="AF30" s="34">
        <v>4.5999999999999999E-2</v>
      </c>
      <c r="AG30" s="35">
        <v>0.62609999999999999</v>
      </c>
      <c r="AH30" s="16">
        <f t="shared" si="5"/>
        <v>0.24019700399999999</v>
      </c>
      <c r="AI30" s="7"/>
      <c r="AJ30" s="7"/>
      <c r="AK30" s="6"/>
      <c r="AP30"/>
      <c r="AQ30"/>
      <c r="AS30"/>
    </row>
    <row r="31" spans="1:45" x14ac:dyDescent="0.25">
      <c r="A31" s="3">
        <v>28</v>
      </c>
      <c r="B31" s="38">
        <v>5.8000000000000003E-2</v>
      </c>
      <c r="C31" s="35">
        <v>0.67310000000000003</v>
      </c>
      <c r="D31" s="16">
        <f t="shared" si="0"/>
        <v>0.32559193200000003</v>
      </c>
      <c r="E31" s="7"/>
      <c r="F31" s="7"/>
      <c r="G31" s="6"/>
      <c r="H31" s="34">
        <v>4.8000000000000001E-2</v>
      </c>
      <c r="I31" s="35">
        <v>1.3258000000000001</v>
      </c>
      <c r="J31" s="16">
        <f t="shared" si="1"/>
        <v>0.53074425600000008</v>
      </c>
      <c r="K31" s="7"/>
      <c r="L31" s="7"/>
      <c r="M31" s="6"/>
      <c r="N31" s="34">
        <v>4.2000000000000003E-2</v>
      </c>
      <c r="O31" s="35">
        <v>1.0247999999999999</v>
      </c>
      <c r="P31" s="16">
        <f t="shared" si="2"/>
        <v>0.35896694400000001</v>
      </c>
      <c r="Q31" s="7"/>
      <c r="R31" s="7"/>
      <c r="S31" s="6"/>
      <c r="T31" s="36"/>
      <c r="U31" s="37">
        <v>0.68910000000000005</v>
      </c>
      <c r="V31" s="16" t="str">
        <f t="shared" si="3"/>
        <v/>
      </c>
      <c r="W31" s="7"/>
      <c r="X31" s="7"/>
      <c r="Y31" s="6"/>
      <c r="Z31" s="34"/>
      <c r="AA31" s="35">
        <v>0.6623</v>
      </c>
      <c r="AB31" s="16" t="str">
        <f t="shared" si="4"/>
        <v/>
      </c>
      <c r="AC31" s="7"/>
      <c r="AD31" s="7"/>
      <c r="AE31" s="6"/>
      <c r="AF31" s="36"/>
      <c r="AG31" s="37">
        <v>0.57220000000000004</v>
      </c>
      <c r="AH31" s="16" t="str">
        <f t="shared" si="5"/>
        <v/>
      </c>
      <c r="AI31" s="7"/>
      <c r="AJ31" s="7"/>
      <c r="AK31" s="6"/>
      <c r="AP31"/>
      <c r="AQ31"/>
      <c r="AS31"/>
    </row>
    <row r="32" spans="1:45" x14ac:dyDescent="0.25">
      <c r="A32" s="3">
        <v>29</v>
      </c>
      <c r="B32" s="38"/>
      <c r="C32" s="37">
        <v>0.6653</v>
      </c>
      <c r="D32" s="16" t="str">
        <f t="shared" si="0"/>
        <v/>
      </c>
      <c r="E32" s="42">
        <f>(D35-$C$80)*B37</f>
        <v>-21.568727295076926</v>
      </c>
      <c r="F32" s="7"/>
      <c r="G32" s="6"/>
      <c r="H32" s="34"/>
      <c r="I32" s="35"/>
      <c r="J32" s="16" t="str">
        <f t="shared" si="1"/>
        <v/>
      </c>
      <c r="K32" s="42">
        <f>(J35-$C$80)*H37</f>
        <v>-17.298657991999999</v>
      </c>
      <c r="L32" s="7"/>
      <c r="M32" s="6"/>
      <c r="N32" s="36"/>
      <c r="O32" s="37">
        <v>0.96</v>
      </c>
      <c r="P32" s="16" t="str">
        <f t="shared" si="2"/>
        <v/>
      </c>
      <c r="Q32" s="42">
        <f>(P35-$C$80)*N37</f>
        <v>-22.689192919</v>
      </c>
      <c r="R32" s="7"/>
      <c r="S32" s="6"/>
      <c r="T32" s="34">
        <v>0.112</v>
      </c>
      <c r="U32" s="35">
        <v>0.70930000000000004</v>
      </c>
      <c r="V32" s="16">
        <f t="shared" si="3"/>
        <v>0.66254294400000002</v>
      </c>
      <c r="W32" s="42">
        <f>(V35-$C$80)*T37</f>
        <v>-19.414599987692309</v>
      </c>
      <c r="X32" s="7"/>
      <c r="Y32" s="6"/>
      <c r="Z32" s="34"/>
      <c r="AA32" s="35">
        <v>0.65720000000000001</v>
      </c>
      <c r="AB32" s="16" t="str">
        <f t="shared" si="4"/>
        <v/>
      </c>
      <c r="AC32" s="42">
        <f>(AB35-$C$80)*Z37</f>
        <v>-22.162275471999997</v>
      </c>
      <c r="AD32" s="7"/>
      <c r="AE32" s="6"/>
      <c r="AF32" s="36">
        <v>5.6000000000000001E-2</v>
      </c>
      <c r="AG32" s="37">
        <v>0.55349999999999999</v>
      </c>
      <c r="AH32" s="16">
        <f t="shared" si="5"/>
        <v>0.25850664000000001</v>
      </c>
      <c r="AI32" s="42">
        <f>(AH35-$C$80)*AF37</f>
        <v>-18.222608695384615</v>
      </c>
      <c r="AJ32" s="7"/>
      <c r="AK32" s="6"/>
      <c r="AP32"/>
      <c r="AQ32"/>
      <c r="AS32"/>
    </row>
    <row r="33" spans="1:45" x14ac:dyDescent="0.25">
      <c r="A33" s="3">
        <v>30</v>
      </c>
      <c r="B33" s="38"/>
      <c r="C33" s="37">
        <v>0.71020000000000005</v>
      </c>
      <c r="D33" s="16" t="str">
        <f t="shared" si="0"/>
        <v/>
      </c>
      <c r="E33" s="42">
        <f>((B35-$C$79)*C35*8.34)*B37</f>
        <v>-4.4978377015384581</v>
      </c>
      <c r="G33" s="6"/>
      <c r="H33" s="34"/>
      <c r="I33" s="35"/>
      <c r="J33" s="16" t="str">
        <f t="shared" si="1"/>
        <v/>
      </c>
      <c r="K33" s="42">
        <f>((H35-$C$79)*I35*8.34)*H37</f>
        <v>-1.6456975889999987</v>
      </c>
      <c r="L33" s="7"/>
      <c r="M33" s="6"/>
      <c r="N33" s="36"/>
      <c r="O33" s="37">
        <v>0.90310000000000001</v>
      </c>
      <c r="P33" s="16" t="str">
        <f t="shared" si="2"/>
        <v/>
      </c>
      <c r="Q33" s="42">
        <f>((N35-$C$79)*O35*8.34)*N37</f>
        <v>-5.1451678440000013</v>
      </c>
      <c r="R33" s="7"/>
      <c r="S33" s="6"/>
      <c r="T33" s="34"/>
      <c r="U33" s="35">
        <v>0.67330000000000001</v>
      </c>
      <c r="V33" s="16" t="str">
        <f t="shared" si="3"/>
        <v/>
      </c>
      <c r="W33" s="42">
        <f>((T35-$C$79)*U35*8.34)*T37</f>
        <v>-1.6140672215999989</v>
      </c>
      <c r="X33" s="7"/>
      <c r="Y33" s="6"/>
      <c r="Z33" s="34"/>
      <c r="AA33" s="35">
        <v>0.64700000000000002</v>
      </c>
      <c r="AB33" s="16" t="str">
        <f t="shared" si="4"/>
        <v/>
      </c>
      <c r="AC33" s="42">
        <f>((Z35-$C$79)*AA35*8.34)*Z37</f>
        <v>-2.4067180020000003</v>
      </c>
      <c r="AD33" s="7"/>
      <c r="AE33" s="6"/>
      <c r="AF33" s="36"/>
      <c r="AG33" s="37">
        <v>0.54149999999999998</v>
      </c>
      <c r="AH33" s="16" t="str">
        <f t="shared" si="5"/>
        <v/>
      </c>
      <c r="AI33" s="42">
        <f>((AF35-$C$79)*AG35*8.34)*AF37</f>
        <v>0.9471831023076922</v>
      </c>
      <c r="AJ33" s="7"/>
      <c r="AK33" s="6"/>
      <c r="AP33"/>
      <c r="AQ33"/>
      <c r="AS33"/>
    </row>
    <row r="34" spans="1:45" x14ac:dyDescent="0.25">
      <c r="A34" s="3">
        <v>31</v>
      </c>
      <c r="B34" s="38">
        <v>4.5999999999999999E-2</v>
      </c>
      <c r="C34" s="35">
        <v>0.73</v>
      </c>
      <c r="D34" s="16">
        <f t="shared" si="0"/>
        <v>0.28005720000000001</v>
      </c>
      <c r="E34" s="44">
        <f>IF(E33&gt;E32,(IF(E33&gt;0,E33,0)),(IF(E32&gt;0,E32,0)))</f>
        <v>0</v>
      </c>
      <c r="F34" s="45">
        <f>IF(F37&gt;0,(B35-(E34/(C35*8.34*B37))),B35)</f>
        <v>5.0769230769230782E-2</v>
      </c>
      <c r="G34" s="58">
        <f>IF(F37&gt;0,(D35-(E34/B37)),D35)</f>
        <v>0.30423460338461533</v>
      </c>
      <c r="H34" s="34"/>
      <c r="I34" s="35"/>
      <c r="J34" s="16" t="str">
        <f t="shared" si="1"/>
        <v/>
      </c>
      <c r="K34" s="44">
        <f>IF(K33&gt;K32,(IF(K33&gt;0,K33,0)),(IF(K32&gt;0,K32,0)))</f>
        <v>0</v>
      </c>
      <c r="L34" s="45">
        <f>IF(L37&gt;0,(H35-(K34/(I35*8.34*H37))),H35)</f>
        <v>6.483333333333334E-2</v>
      </c>
      <c r="M34" s="58">
        <f>IF(L37&gt;0,(J35-(K34/H37)),J35)</f>
        <v>0.382190786</v>
      </c>
      <c r="N34" s="36"/>
      <c r="O34" s="37">
        <v>0.87749999999999995</v>
      </c>
      <c r="P34" s="16" t="str">
        <f t="shared" si="2"/>
        <v/>
      </c>
      <c r="Q34" s="44">
        <f>IF(Q33&gt;Q32,(IF(Q33&gt;0,Q33,0)),(IF(Q32&gt;0,Q32,0)))</f>
        <v>0</v>
      </c>
      <c r="R34" s="45">
        <f>IF(R37&gt;0,(N35-(Q34/(O35*8.34*N37))),N35)</f>
        <v>5.7999999999999996E-2</v>
      </c>
      <c r="S34" s="58">
        <f>IF(R37&gt;0,(P35-(Q34/N37)),P35)</f>
        <v>0.26809055099999995</v>
      </c>
      <c r="T34" s="34"/>
      <c r="U34" s="35"/>
      <c r="V34" s="16" t="str">
        <f t="shared" si="3"/>
        <v/>
      </c>
      <c r="W34" s="44">
        <f>IF(W33&gt;W32,(IF(W33&gt;0,W33,0)),(IF(W32&gt;0,W32,0)))</f>
        <v>0</v>
      </c>
      <c r="X34" s="45">
        <f>IF(X37&gt;0,(T35-(W34/(U35*8.34*T37))),T35)</f>
        <v>6.7400000000000002E-2</v>
      </c>
      <c r="Y34" s="58">
        <f>IF(X37&gt;0,(V35-(W34/T37)),V35)</f>
        <v>0.35284666707692308</v>
      </c>
      <c r="Z34" s="36"/>
      <c r="AA34" s="37">
        <v>0.69769999999999999</v>
      </c>
      <c r="AB34" s="16" t="str">
        <f t="shared" si="4"/>
        <v/>
      </c>
      <c r="AC34" s="44">
        <f>IF(AC33&gt;AC32,(IF(AC33&gt;0,AC33,0)),(IF(AC32&gt;0,AC32,0)))</f>
        <v>0</v>
      </c>
      <c r="AD34" s="45">
        <f>IF(AD37&gt;0,(Z35-(AC34/(AA35*8.34*Z37))),Z35)</f>
        <v>6.1999999999999993E-2</v>
      </c>
      <c r="AE34" s="58">
        <f>IF(AD37&gt;0,(AB35-(AC34/Z37)),AB35)</f>
        <v>0.28508788800000001</v>
      </c>
      <c r="AF34" s="34"/>
      <c r="AG34" s="35"/>
      <c r="AH34" s="16" t="str">
        <f t="shared" si="5"/>
        <v/>
      </c>
      <c r="AI34" s="78">
        <f>IF(AI33&gt;AI32,(IF(AI33&gt;0,AI33,0)),(IF(AI32&gt;0,AI32,0)))</f>
        <v>0.9471831023076922</v>
      </c>
      <c r="AJ34" s="45">
        <f>IF(AJ37&gt;0,(AF35-(AI34/(AG35*8.34*AF37))),AF35)</f>
        <v>7.4999999999999997E-2</v>
      </c>
      <c r="AK34" s="58">
        <f>IF(AJ37&gt;0,(AH35-(AI34/AF37)),AH35)</f>
        <v>0.36100694007692313</v>
      </c>
      <c r="AP34"/>
      <c r="AQ34"/>
      <c r="AS34"/>
    </row>
    <row r="35" spans="1:45" ht="24.75" customHeight="1" thickBot="1" x14ac:dyDescent="0.3">
      <c r="A35" s="83" t="s">
        <v>20</v>
      </c>
      <c r="B35" s="39">
        <f>AVERAGE(B4:B34)</f>
        <v>5.0769230769230782E-2</v>
      </c>
      <c r="C35" s="40">
        <f>AVERAGE(C4:C34)</f>
        <v>0.7179741935483871</v>
      </c>
      <c r="D35" s="41">
        <f>AVERAGE(D4:D34)</f>
        <v>0.30423460338461533</v>
      </c>
      <c r="E35" s="56"/>
      <c r="F35" s="14"/>
      <c r="G35" s="15"/>
      <c r="H35" s="39">
        <f>AVERAGE(H4:H34)</f>
        <v>6.483333333333334E-2</v>
      </c>
      <c r="I35" s="40">
        <f>AVERAGE(I4:I34)</f>
        <v>0.69318214285714297</v>
      </c>
      <c r="J35" s="41">
        <f>AVERAGE(J4:J34)</f>
        <v>0.382190786</v>
      </c>
      <c r="K35" s="14"/>
      <c r="L35" s="14"/>
      <c r="M35" s="57"/>
      <c r="N35" s="39">
        <f>AVERAGE(N4:N34)</f>
        <v>5.7999999999999996E-2</v>
      </c>
      <c r="O35" s="40">
        <f>AVERAGE(O4:O34)</f>
        <v>1.1706387096774196</v>
      </c>
      <c r="P35" s="41">
        <f>AVERAGE(P4:P34)</f>
        <v>0.26809055099999995</v>
      </c>
      <c r="Q35" s="56"/>
      <c r="R35" s="14"/>
      <c r="S35" s="57"/>
      <c r="T35" s="39">
        <f>AVERAGE(T4:T34)</f>
        <v>6.7400000000000002E-2</v>
      </c>
      <c r="U35" s="40">
        <f>AVERAGE(U4:U34)</f>
        <v>0.84882999999999986</v>
      </c>
      <c r="V35" s="41">
        <f>AVERAGE(V4:V34)</f>
        <v>0.35284666707692308</v>
      </c>
      <c r="W35" s="14"/>
      <c r="X35" s="14"/>
      <c r="Y35" s="57"/>
      <c r="Z35" s="39">
        <f>AVERAGE(Z4:Z34)</f>
        <v>6.1999999999999993E-2</v>
      </c>
      <c r="AA35" s="40">
        <f>AVERAGE(AA4:AA34)</f>
        <v>0.71606774193548384</v>
      </c>
      <c r="AB35" s="41">
        <f>AVERAGE(AB4:AB34)</f>
        <v>0.28508788800000001</v>
      </c>
      <c r="AC35" s="56"/>
      <c r="AD35" s="14"/>
      <c r="AE35" s="57"/>
      <c r="AF35" s="39">
        <f>AVERAGE(AF4:AF34)</f>
        <v>8.1538461538461532E-2</v>
      </c>
      <c r="AG35" s="40">
        <f>AVERAGE(AG4:AG34)</f>
        <v>0.57899000000000023</v>
      </c>
      <c r="AH35" s="41">
        <f>AVERAGE(AH4:AH34)</f>
        <v>0.39257971015384618</v>
      </c>
      <c r="AI35" s="14"/>
      <c r="AJ35" s="14"/>
      <c r="AK35" s="57"/>
      <c r="AP35"/>
      <c r="AQ35"/>
      <c r="AS35"/>
    </row>
    <row r="36" spans="1:45" s="1" customFormat="1" ht="17.25" customHeight="1" thickBot="1" x14ac:dyDescent="0.3">
      <c r="A36" s="83"/>
      <c r="B36" s="8" t="s">
        <v>15</v>
      </c>
      <c r="C36" s="9" t="s">
        <v>15</v>
      </c>
      <c r="D36" s="17" t="s">
        <v>15</v>
      </c>
      <c r="E36" s="17" t="s">
        <v>16</v>
      </c>
      <c r="F36" s="17"/>
      <c r="G36" s="17"/>
      <c r="H36" s="8" t="s">
        <v>15</v>
      </c>
      <c r="I36" s="9" t="s">
        <v>15</v>
      </c>
      <c r="J36" s="17" t="s">
        <v>15</v>
      </c>
      <c r="K36" s="17" t="s">
        <v>16</v>
      </c>
      <c r="L36" s="17"/>
      <c r="M36" s="17"/>
      <c r="N36" s="8" t="s">
        <v>15</v>
      </c>
      <c r="O36" s="9" t="s">
        <v>15</v>
      </c>
      <c r="P36" s="17" t="s">
        <v>15</v>
      </c>
      <c r="Q36" s="17" t="s">
        <v>16</v>
      </c>
      <c r="R36" s="17"/>
      <c r="S36" s="17"/>
      <c r="T36" s="8" t="s">
        <v>15</v>
      </c>
      <c r="U36" s="9" t="s">
        <v>15</v>
      </c>
      <c r="V36" s="17" t="s">
        <v>15</v>
      </c>
      <c r="W36" s="17" t="s">
        <v>16</v>
      </c>
      <c r="X36" s="17"/>
      <c r="Y36" s="17"/>
      <c r="Z36" s="8" t="s">
        <v>15</v>
      </c>
      <c r="AA36" s="9" t="s">
        <v>15</v>
      </c>
      <c r="AB36" s="17" t="s">
        <v>15</v>
      </c>
      <c r="AC36" s="17" t="s">
        <v>16</v>
      </c>
      <c r="AD36" s="17"/>
      <c r="AE36" s="17"/>
      <c r="AF36" s="8" t="s">
        <v>15</v>
      </c>
      <c r="AG36" s="9" t="s">
        <v>15</v>
      </c>
      <c r="AH36" s="17" t="s">
        <v>15</v>
      </c>
      <c r="AI36" s="17" t="s">
        <v>16</v>
      </c>
      <c r="AJ36" s="17"/>
      <c r="AK36" s="17"/>
    </row>
    <row r="37" spans="1:45" s="1" customFormat="1" ht="54" customHeight="1" thickBot="1" x14ac:dyDescent="0.3">
      <c r="A37" s="61" t="s">
        <v>56</v>
      </c>
      <c r="B37" s="43" cm="1">
        <f t="array" ref="B37">COUNT(IF(C4:C34&lt;&gt;0,C4:C34))</f>
        <v>31</v>
      </c>
      <c r="C37" s="61" t="s">
        <v>30</v>
      </c>
      <c r="D37" s="63">
        <f>SUM(E34)</f>
        <v>0</v>
      </c>
      <c r="E37" s="62" t="s">
        <v>31</v>
      </c>
      <c r="F37" s="63">
        <f>C83-D37</f>
        <v>12.8</v>
      </c>
      <c r="G37" s="64" t="str">
        <f>IF(F37&gt;0,"okay","NO CREDITS")</f>
        <v>okay</v>
      </c>
      <c r="H37" s="43" cm="1">
        <f t="array" ref="H37">COUNT(IF(I4:I34&lt;&gt;0,I4:I34))</f>
        <v>28</v>
      </c>
      <c r="I37" s="61" t="s">
        <v>30</v>
      </c>
      <c r="J37" s="63">
        <f>SUM(E34,K34)</f>
        <v>0</v>
      </c>
      <c r="K37" s="62" t="s">
        <v>31</v>
      </c>
      <c r="L37" s="63">
        <f>$C$83-J37</f>
        <v>12.8</v>
      </c>
      <c r="M37" s="64" t="str">
        <f>IF(L37&gt;0,"okay","NO CREDITS")</f>
        <v>okay</v>
      </c>
      <c r="N37" s="43" cm="1">
        <f t="array" ref="N37">COUNT(IF(O4:O34&lt;&gt;0,O4:O34))</f>
        <v>31</v>
      </c>
      <c r="O37" s="61" t="s">
        <v>30</v>
      </c>
      <c r="P37" s="63">
        <f>SUM(E34,K34,Q34)</f>
        <v>0</v>
      </c>
      <c r="Q37" s="62" t="s">
        <v>31</v>
      </c>
      <c r="R37" s="63">
        <f>$C$83-P37</f>
        <v>12.8</v>
      </c>
      <c r="S37" s="64" t="str">
        <f>IF(R37&gt;0,"okay","NO CREDITS")</f>
        <v>okay</v>
      </c>
      <c r="T37" s="43" cm="1">
        <f t="array" ref="T37">COUNT(IF(U4:U34&lt;&gt;0,U4:U34))</f>
        <v>30</v>
      </c>
      <c r="U37" s="61" t="s">
        <v>30</v>
      </c>
      <c r="V37" s="63">
        <f>SUM(E34,K34,Q34,W34)</f>
        <v>0</v>
      </c>
      <c r="W37" s="62" t="s">
        <v>31</v>
      </c>
      <c r="X37" s="63">
        <f>$C$83-V37</f>
        <v>12.8</v>
      </c>
      <c r="Y37" s="64" t="str">
        <f>IF(X37&gt;0,"okay","NO CREDITS")</f>
        <v>okay</v>
      </c>
      <c r="Z37" s="43" cm="1">
        <f t="array" ref="Z37">COUNT(IF(AA4:AA34&lt;&gt;0,AA4:AA34))</f>
        <v>31</v>
      </c>
      <c r="AA37" s="61" t="s">
        <v>30</v>
      </c>
      <c r="AB37" s="63">
        <f>SUM(E34,K34,Q34,W34,AC34)</f>
        <v>0</v>
      </c>
      <c r="AC37" s="62" t="s">
        <v>31</v>
      </c>
      <c r="AD37" s="63">
        <f>$C$83-AB37</f>
        <v>12.8</v>
      </c>
      <c r="AE37" s="64" t="str">
        <f>IF(AD37&gt;0,"okay","NO CREDITS")</f>
        <v>okay</v>
      </c>
      <c r="AF37" s="43" cm="1">
        <f t="array" ref="AF37">COUNT(IF(AG4:AG34&lt;&gt;0,AG4:AG34))</f>
        <v>30</v>
      </c>
      <c r="AG37" s="61" t="s">
        <v>30</v>
      </c>
      <c r="AH37" s="65">
        <f>SUM($E$34,$K$34,$Q$34,$W$34,$AC$34,$AI$34)</f>
        <v>0.9471831023076922</v>
      </c>
      <c r="AI37" s="62" t="s">
        <v>31</v>
      </c>
      <c r="AJ37" s="66">
        <f>$C$83-AH37</f>
        <v>11.852816897692309</v>
      </c>
      <c r="AK37" s="64" t="str">
        <f>IF(AJ37&gt;0,"okay","NO CREDITS")</f>
        <v>okay</v>
      </c>
    </row>
    <row r="38" spans="1:45" ht="15.75" thickBot="1" x14ac:dyDescent="0.3">
      <c r="A38" s="1"/>
      <c r="B38" s="1"/>
      <c r="C38" s="1"/>
      <c r="G38" s="1"/>
      <c r="H38" s="1"/>
      <c r="I38" s="1"/>
      <c r="M38" s="1"/>
      <c r="N38" s="1"/>
      <c r="O38" s="1"/>
      <c r="S38" s="1"/>
      <c r="T38" s="1"/>
      <c r="U38" s="1"/>
      <c r="Y38" s="1"/>
      <c r="Z38" s="1"/>
      <c r="AA38" s="1"/>
      <c r="AE38" s="1"/>
      <c r="AF38" s="1"/>
      <c r="AG38" s="1"/>
      <c r="AK38" s="1"/>
      <c r="AP38"/>
      <c r="AQ38"/>
      <c r="AS38"/>
    </row>
    <row r="39" spans="1:45" x14ac:dyDescent="0.25">
      <c r="A39" s="1"/>
      <c r="B39" s="87" t="s">
        <v>7</v>
      </c>
      <c r="C39" s="88"/>
      <c r="D39" s="89"/>
      <c r="E39" s="89"/>
      <c r="F39" s="89"/>
      <c r="G39" s="90"/>
      <c r="H39" s="87" t="s">
        <v>8</v>
      </c>
      <c r="I39" s="88"/>
      <c r="J39" s="89"/>
      <c r="K39" s="89"/>
      <c r="L39" s="89"/>
      <c r="M39" s="90"/>
      <c r="N39" s="87" t="s">
        <v>9</v>
      </c>
      <c r="O39" s="88"/>
      <c r="P39" s="89"/>
      <c r="Q39" s="89"/>
      <c r="R39" s="89"/>
      <c r="S39" s="90"/>
      <c r="T39" s="87" t="s">
        <v>10</v>
      </c>
      <c r="U39" s="88"/>
      <c r="V39" s="89"/>
      <c r="W39" s="89"/>
      <c r="X39" s="89"/>
      <c r="Y39" s="90"/>
      <c r="Z39" s="87" t="s">
        <v>11</v>
      </c>
      <c r="AA39" s="88"/>
      <c r="AB39" s="89"/>
      <c r="AC39" s="89"/>
      <c r="AD39" s="89"/>
      <c r="AE39" s="90"/>
      <c r="AF39" s="87" t="s">
        <v>12</v>
      </c>
      <c r="AG39" s="88"/>
      <c r="AH39" s="89"/>
      <c r="AI39" s="89"/>
      <c r="AJ39" s="89"/>
      <c r="AK39" s="90"/>
      <c r="AL39" s="1"/>
      <c r="AP39"/>
      <c r="AQ39"/>
      <c r="AS39"/>
    </row>
    <row r="40" spans="1:45" ht="58.5" customHeight="1" x14ac:dyDescent="0.25">
      <c r="A40" s="2" t="s">
        <v>6</v>
      </c>
      <c r="B40" s="20" t="s">
        <v>27</v>
      </c>
      <c r="C40" s="21" t="s">
        <v>26</v>
      </c>
      <c r="D40" s="22" t="s">
        <v>24</v>
      </c>
      <c r="E40" s="23" t="s">
        <v>25</v>
      </c>
      <c r="F40" s="23" t="s">
        <v>21</v>
      </c>
      <c r="G40" s="24" t="s">
        <v>44</v>
      </c>
      <c r="H40" s="20" t="s">
        <v>27</v>
      </c>
      <c r="I40" s="21" t="s">
        <v>26</v>
      </c>
      <c r="J40" s="22" t="s">
        <v>24</v>
      </c>
      <c r="K40" s="23" t="s">
        <v>25</v>
      </c>
      <c r="L40" s="23" t="s">
        <v>21</v>
      </c>
      <c r="M40" s="24" t="s">
        <v>44</v>
      </c>
      <c r="N40" s="20" t="s">
        <v>27</v>
      </c>
      <c r="O40" s="21" t="s">
        <v>26</v>
      </c>
      <c r="P40" s="22" t="s">
        <v>24</v>
      </c>
      <c r="Q40" s="23" t="s">
        <v>25</v>
      </c>
      <c r="R40" s="23" t="s">
        <v>21</v>
      </c>
      <c r="S40" s="24" t="s">
        <v>44</v>
      </c>
      <c r="T40" s="20" t="s">
        <v>27</v>
      </c>
      <c r="U40" s="21" t="s">
        <v>26</v>
      </c>
      <c r="V40" s="22" t="s">
        <v>24</v>
      </c>
      <c r="W40" s="23" t="s">
        <v>25</v>
      </c>
      <c r="X40" s="23" t="s">
        <v>21</v>
      </c>
      <c r="Y40" s="24" t="s">
        <v>44</v>
      </c>
      <c r="Z40" s="20" t="s">
        <v>27</v>
      </c>
      <c r="AA40" s="21" t="s">
        <v>26</v>
      </c>
      <c r="AB40" s="22" t="s">
        <v>24</v>
      </c>
      <c r="AC40" s="23" t="s">
        <v>25</v>
      </c>
      <c r="AD40" s="23" t="s">
        <v>21</v>
      </c>
      <c r="AE40" s="24" t="s">
        <v>44</v>
      </c>
      <c r="AF40" s="20" t="s">
        <v>27</v>
      </c>
      <c r="AG40" s="21" t="s">
        <v>26</v>
      </c>
      <c r="AH40" s="22" t="s">
        <v>24</v>
      </c>
      <c r="AI40" s="23" t="s">
        <v>25</v>
      </c>
      <c r="AJ40" s="23" t="s">
        <v>21</v>
      </c>
      <c r="AK40" s="24" t="s">
        <v>44</v>
      </c>
      <c r="AP40"/>
      <c r="AQ40"/>
      <c r="AS40"/>
    </row>
    <row r="41" spans="1:45" x14ac:dyDescent="0.25">
      <c r="A41" s="3">
        <v>1</v>
      </c>
      <c r="B41" s="36">
        <v>2.58</v>
      </c>
      <c r="C41" s="37">
        <v>8.1299999999999997E-2</v>
      </c>
      <c r="D41" s="16">
        <f>IF(ISBLANK(B41),"",(IF(ISNUMBER(B41),B41,0))*C41*8.34)</f>
        <v>1.7493483599999999</v>
      </c>
      <c r="E41" s="11"/>
      <c r="F41" s="7"/>
      <c r="G41" s="6"/>
      <c r="H41" s="34">
        <v>6.2E-2</v>
      </c>
      <c r="I41" s="35">
        <v>0.51270000000000004</v>
      </c>
      <c r="J41" s="16">
        <f>IF(ISBLANK(H41),"",(IF(ISNUMBER(H41),H41,0))*I41*8.34)</f>
        <v>0.26510691600000003</v>
      </c>
      <c r="K41" s="12"/>
      <c r="L41" s="7"/>
      <c r="M41" s="6"/>
      <c r="N41" s="36"/>
      <c r="O41" s="37">
        <v>0.47410000000000002</v>
      </c>
      <c r="P41" s="16" t="str">
        <f>IF(ISBLANK(N41),"",(IF(ISNUMBER(N41),N41,0))*O41*8.34)</f>
        <v/>
      </c>
      <c r="Q41" s="11"/>
      <c r="R41" s="7"/>
      <c r="S41" s="6"/>
      <c r="T41" s="34"/>
      <c r="U41" s="35">
        <v>0.3987</v>
      </c>
      <c r="V41" s="16" t="str">
        <f>IF(ISBLANK(T41),"",(IF(ISNUMBER(T41),T41,0))*U41*8.34)</f>
        <v/>
      </c>
      <c r="W41" s="12"/>
      <c r="X41" s="7"/>
      <c r="Y41" s="6"/>
      <c r="Z41" s="34"/>
      <c r="AA41" s="35">
        <v>0.57899999999999996</v>
      </c>
      <c r="AB41" s="16" t="str">
        <f>IF(ISBLANK(Z41),"",(IF(ISNUMBER(Z41),Z41,0))*AA41*8.34)</f>
        <v/>
      </c>
      <c r="AC41" s="12"/>
      <c r="AD41" s="7"/>
      <c r="AE41" s="6"/>
      <c r="AF41" s="36"/>
      <c r="AG41" s="37">
        <v>0.47649999999999998</v>
      </c>
      <c r="AH41" s="16" t="str">
        <f>IF(ISBLANK(AF41),"",(IF(ISNUMBER(AF41),AF41,0))*AG41*8.34)</f>
        <v/>
      </c>
      <c r="AI41" s="11"/>
      <c r="AJ41" s="7"/>
      <c r="AK41" s="6"/>
      <c r="AP41"/>
      <c r="AQ41"/>
      <c r="AS41"/>
    </row>
    <row r="42" spans="1:45" ht="15" customHeight="1" x14ac:dyDescent="0.25">
      <c r="A42" s="3">
        <v>2</v>
      </c>
      <c r="B42" s="34">
        <v>3.32</v>
      </c>
      <c r="C42" s="35">
        <v>0.25080000000000002</v>
      </c>
      <c r="D42" s="16">
        <f t="shared" ref="D42:D71" si="6">IF(ISBLANK(B42),"",(IF(ISNUMBER(B42),B42,0))*C42*8.34)</f>
        <v>6.9443510400000008</v>
      </c>
      <c r="E42" s="12"/>
      <c r="F42" s="7"/>
      <c r="G42" s="6"/>
      <c r="H42" s="36"/>
      <c r="I42" s="37">
        <v>0.47910000000000003</v>
      </c>
      <c r="J42" s="16" t="str">
        <f t="shared" ref="J42:J71" si="7">IF(ISBLANK(H42),"",(IF(ISNUMBER(H42),H42,0))*I42*8.34)</f>
        <v/>
      </c>
      <c r="K42" s="11"/>
      <c r="L42" s="7"/>
      <c r="M42" s="6"/>
      <c r="N42" s="36">
        <v>0.14799999999999999</v>
      </c>
      <c r="O42" s="37">
        <v>0.48770000000000002</v>
      </c>
      <c r="P42" s="16">
        <f t="shared" ref="P42:P71" si="8">IF(ISBLANK(N42),"",(IF(ISNUMBER(N42),N42,0))*O42*8.34)</f>
        <v>0.60197786399999997</v>
      </c>
      <c r="Q42" s="11"/>
      <c r="R42" s="7"/>
      <c r="S42" s="6"/>
      <c r="T42" s="34"/>
      <c r="U42" s="35">
        <v>0.4516</v>
      </c>
      <c r="V42" s="16" t="str">
        <f t="shared" ref="V42:V71" si="9">IF(ISBLANK(T42),"",(IF(ISNUMBER(T42),T42,0))*U42*8.34)</f>
        <v/>
      </c>
      <c r="W42" s="12"/>
      <c r="X42" s="7"/>
      <c r="Y42" s="6"/>
      <c r="Z42" s="34">
        <v>5.8000000000000003E-2</v>
      </c>
      <c r="AA42" s="35">
        <v>0.53459999999999996</v>
      </c>
      <c r="AB42" s="16">
        <f t="shared" ref="AB42:AB71" si="10">IF(ISBLANK(Z42),"",(IF(ISNUMBER(Z42),Z42,0))*AA42*8.34)</f>
        <v>0.25859671200000001</v>
      </c>
      <c r="AC42" s="12"/>
      <c r="AD42" s="7"/>
      <c r="AE42" s="6"/>
      <c r="AF42" s="36">
        <v>0.14599999999999999</v>
      </c>
      <c r="AG42" s="37">
        <v>0.4698</v>
      </c>
      <c r="AH42" s="16">
        <f t="shared" ref="AH42:AH71" si="11">IF(ISBLANK(AF42),"",(IF(ISNUMBER(AF42),AF42,0))*AG42*8.34)</f>
        <v>0.57204727199999994</v>
      </c>
      <c r="AI42" s="11"/>
      <c r="AJ42" s="7"/>
      <c r="AK42" s="6"/>
      <c r="AP42"/>
      <c r="AQ42"/>
      <c r="AS42"/>
    </row>
    <row r="43" spans="1:45" x14ac:dyDescent="0.25">
      <c r="A43" s="3">
        <v>3</v>
      </c>
      <c r="B43" s="34"/>
      <c r="C43" s="35">
        <v>0.22339999999999999</v>
      </c>
      <c r="D43" s="16" t="str">
        <f t="shared" si="6"/>
        <v/>
      </c>
      <c r="E43" s="12"/>
      <c r="F43" s="7"/>
      <c r="G43" s="6"/>
      <c r="H43" s="36">
        <v>8.2000000000000003E-2</v>
      </c>
      <c r="I43" s="37">
        <v>0.45839999999999997</v>
      </c>
      <c r="J43" s="16">
        <f t="shared" si="7"/>
        <v>0.31349059199999996</v>
      </c>
      <c r="K43" s="11"/>
      <c r="L43" s="7"/>
      <c r="M43" s="6"/>
      <c r="N43" s="36"/>
      <c r="O43" s="37">
        <v>0.43980000000000002</v>
      </c>
      <c r="P43" s="16" t="str">
        <f t="shared" si="8"/>
        <v/>
      </c>
      <c r="Q43" s="11"/>
      <c r="R43" s="7"/>
      <c r="S43" s="6"/>
      <c r="T43" s="34">
        <v>6.6000000000000003E-2</v>
      </c>
      <c r="U43" s="35">
        <v>0.49590000000000001</v>
      </c>
      <c r="V43" s="16">
        <f t="shared" si="9"/>
        <v>0.27296319599999996</v>
      </c>
      <c r="W43" s="12"/>
      <c r="X43" s="7"/>
      <c r="Y43" s="6"/>
      <c r="Z43" s="36"/>
      <c r="AA43" s="37">
        <v>0.57569999999999999</v>
      </c>
      <c r="AB43" s="16" t="str">
        <f t="shared" si="10"/>
        <v/>
      </c>
      <c r="AC43" s="11"/>
      <c r="AD43" s="7"/>
      <c r="AE43" s="6"/>
      <c r="AF43" s="34"/>
      <c r="AG43" s="35">
        <v>0.43980000000000002</v>
      </c>
      <c r="AH43" s="16" t="str">
        <f t="shared" si="11"/>
        <v/>
      </c>
      <c r="AI43" s="12"/>
      <c r="AJ43" s="7"/>
      <c r="AK43" s="6"/>
      <c r="AP43"/>
      <c r="AQ43"/>
      <c r="AS43"/>
    </row>
    <row r="44" spans="1:45" ht="15.75" customHeight="1" x14ac:dyDescent="0.25">
      <c r="A44" s="3">
        <v>4</v>
      </c>
      <c r="B44" s="34"/>
      <c r="C44" s="35">
        <v>0.2152</v>
      </c>
      <c r="D44" s="16" t="str">
        <f t="shared" si="6"/>
        <v/>
      </c>
      <c r="E44" s="12"/>
      <c r="F44" s="7"/>
      <c r="G44" s="6"/>
      <c r="H44" s="36"/>
      <c r="I44" s="37">
        <v>0.46179999999999999</v>
      </c>
      <c r="J44" s="16" t="str">
        <f t="shared" si="7"/>
        <v/>
      </c>
      <c r="K44" s="11"/>
      <c r="L44" s="7"/>
      <c r="M44" s="6"/>
      <c r="N44" s="34"/>
      <c r="O44" s="35">
        <v>0.46729999999999999</v>
      </c>
      <c r="P44" s="16" t="str">
        <f t="shared" si="8"/>
        <v/>
      </c>
      <c r="Q44" s="12"/>
      <c r="R44" s="7"/>
      <c r="S44" s="6"/>
      <c r="T44" s="34"/>
      <c r="U44" s="35">
        <v>0.43440000000000001</v>
      </c>
      <c r="V44" s="16" t="str">
        <f t="shared" si="9"/>
        <v/>
      </c>
      <c r="W44" s="12"/>
      <c r="X44" s="7"/>
      <c r="Y44" s="6"/>
      <c r="Z44" s="36" t="s">
        <v>61</v>
      </c>
      <c r="AA44" s="37">
        <v>0.56679999999999997</v>
      </c>
      <c r="AB44" s="16">
        <f t="shared" si="10"/>
        <v>0</v>
      </c>
      <c r="AC44" s="11"/>
      <c r="AD44" s="7"/>
      <c r="AE44" s="6"/>
      <c r="AF44" s="34"/>
      <c r="AG44" s="35">
        <v>0.48699999999999999</v>
      </c>
      <c r="AH44" s="16" t="str">
        <f t="shared" si="11"/>
        <v/>
      </c>
      <c r="AI44" s="12"/>
      <c r="AJ44" s="7"/>
      <c r="AK44" s="6"/>
      <c r="AP44"/>
      <c r="AQ44"/>
      <c r="AS44"/>
    </row>
    <row r="45" spans="1:45" x14ac:dyDescent="0.25">
      <c r="A45" s="3">
        <v>5</v>
      </c>
      <c r="B45" s="36">
        <v>2.33</v>
      </c>
      <c r="C45" s="37">
        <v>0.20930000000000001</v>
      </c>
      <c r="D45" s="16">
        <f t="shared" si="6"/>
        <v>4.0671594600000009</v>
      </c>
      <c r="E45" s="11"/>
      <c r="F45" s="7"/>
      <c r="G45" s="6"/>
      <c r="H45" s="34">
        <v>0.104</v>
      </c>
      <c r="I45" s="35">
        <v>0.4728</v>
      </c>
      <c r="J45" s="16">
        <f t="shared" si="7"/>
        <v>0.410087808</v>
      </c>
      <c r="K45" s="12"/>
      <c r="L45" s="7"/>
      <c r="M45" s="6"/>
      <c r="N45" s="34"/>
      <c r="O45" s="35">
        <v>0.44929999999999998</v>
      </c>
      <c r="P45" s="16" t="str">
        <f t="shared" si="8"/>
        <v/>
      </c>
      <c r="Q45" s="12"/>
      <c r="R45" s="7"/>
      <c r="S45" s="6"/>
      <c r="T45" s="36">
        <v>7.3999999999999996E-2</v>
      </c>
      <c r="U45" s="37">
        <v>0.39789999999999998</v>
      </c>
      <c r="V45" s="16">
        <f t="shared" si="9"/>
        <v>0.24556796399999997</v>
      </c>
      <c r="W45" s="11"/>
      <c r="X45" s="7"/>
      <c r="Y45" s="6"/>
      <c r="Z45" s="36"/>
      <c r="AA45" s="37">
        <v>0.56000000000000005</v>
      </c>
      <c r="AB45" s="16" t="str">
        <f t="shared" si="10"/>
        <v/>
      </c>
      <c r="AC45" s="11"/>
      <c r="AD45" s="7"/>
      <c r="AE45" s="6"/>
      <c r="AF45" s="34">
        <v>0.13400000000000001</v>
      </c>
      <c r="AG45" s="35">
        <v>0.53190000000000004</v>
      </c>
      <c r="AH45" s="16">
        <f t="shared" si="11"/>
        <v>0.59443016400000004</v>
      </c>
      <c r="AI45" s="12"/>
      <c r="AJ45" s="7"/>
      <c r="AK45" s="6"/>
    </row>
    <row r="46" spans="1:45" x14ac:dyDescent="0.25">
      <c r="A46" s="3">
        <v>6</v>
      </c>
      <c r="B46" s="36"/>
      <c r="C46" s="37">
        <v>0.2054</v>
      </c>
      <c r="D46" s="16" t="str">
        <f t="shared" si="6"/>
        <v/>
      </c>
      <c r="E46" s="11"/>
      <c r="F46" s="7"/>
      <c r="G46" s="6"/>
      <c r="H46" s="34"/>
      <c r="I46" s="35">
        <v>0.49409999999999998</v>
      </c>
      <c r="J46" s="16" t="str">
        <f t="shared" si="7"/>
        <v/>
      </c>
      <c r="K46" s="12"/>
      <c r="L46" s="7"/>
      <c r="M46" s="6"/>
      <c r="N46" s="34">
        <v>0.22</v>
      </c>
      <c r="O46" s="35">
        <v>0.51580000000000004</v>
      </c>
      <c r="P46" s="16">
        <f t="shared" si="8"/>
        <v>0.94638984000000004</v>
      </c>
      <c r="Q46" s="12"/>
      <c r="R46" s="7"/>
      <c r="S46" s="6"/>
      <c r="T46" s="36"/>
      <c r="U46" s="37">
        <v>0.44619999999999999</v>
      </c>
      <c r="V46" s="16" t="str">
        <f t="shared" si="9"/>
        <v/>
      </c>
      <c r="W46" s="11"/>
      <c r="X46" s="7"/>
      <c r="Y46" s="6"/>
      <c r="Z46" s="34"/>
      <c r="AA46" s="35">
        <v>0.59870000000000001</v>
      </c>
      <c r="AB46" s="16" t="str">
        <f t="shared" si="10"/>
        <v/>
      </c>
      <c r="AC46" s="12"/>
      <c r="AD46" s="7"/>
      <c r="AE46" s="6"/>
      <c r="AF46" s="34"/>
      <c r="AG46" s="35">
        <v>0.47539999999999999</v>
      </c>
      <c r="AH46" s="16" t="str">
        <f t="shared" si="11"/>
        <v/>
      </c>
      <c r="AI46" s="12"/>
      <c r="AJ46" s="7"/>
      <c r="AK46" s="6"/>
    </row>
    <row r="47" spans="1:45" x14ac:dyDescent="0.25">
      <c r="A47" s="3">
        <v>7</v>
      </c>
      <c r="B47" s="36">
        <v>2.25</v>
      </c>
      <c r="C47" s="37">
        <v>0.1963</v>
      </c>
      <c r="D47" s="16">
        <f t="shared" si="6"/>
        <v>3.6835694999999999</v>
      </c>
      <c r="E47" s="11"/>
      <c r="F47" s="7"/>
      <c r="G47" s="6"/>
      <c r="H47" s="34"/>
      <c r="I47" s="35">
        <v>0.59599999999999997</v>
      </c>
      <c r="J47" s="16" t="str">
        <f t="shared" si="7"/>
        <v/>
      </c>
      <c r="K47" s="12"/>
      <c r="L47" s="7"/>
      <c r="M47" s="6"/>
      <c r="N47" s="36">
        <v>0.186</v>
      </c>
      <c r="O47" s="37">
        <v>0.44969999999999999</v>
      </c>
      <c r="P47" s="16">
        <f t="shared" si="8"/>
        <v>0.69759262799999999</v>
      </c>
      <c r="Q47" s="11"/>
      <c r="R47" s="7"/>
      <c r="S47" s="6"/>
      <c r="T47" s="36">
        <v>7.3999999999999996E-2</v>
      </c>
      <c r="U47" s="37">
        <v>0.5605</v>
      </c>
      <c r="V47" s="16">
        <f t="shared" si="9"/>
        <v>0.34591818000000002</v>
      </c>
      <c r="W47" s="11"/>
      <c r="X47" s="7"/>
      <c r="Y47" s="6"/>
      <c r="Z47" s="34">
        <v>0.104</v>
      </c>
      <c r="AA47" s="35">
        <v>0.62729999999999997</v>
      </c>
      <c r="AB47" s="16">
        <f t="shared" si="10"/>
        <v>0.54409492799999992</v>
      </c>
      <c r="AC47" s="12"/>
      <c r="AD47" s="7"/>
      <c r="AE47" s="6"/>
      <c r="AF47" s="36">
        <v>6.6000000000000003E-2</v>
      </c>
      <c r="AG47" s="37">
        <v>0.44819999999999999</v>
      </c>
      <c r="AH47" s="16">
        <f t="shared" si="11"/>
        <v>0.24670720800000001</v>
      </c>
      <c r="AI47" s="11"/>
      <c r="AJ47" s="7"/>
      <c r="AK47" s="6"/>
    </row>
    <row r="48" spans="1:45" x14ac:dyDescent="0.25">
      <c r="A48" s="3">
        <v>8</v>
      </c>
      <c r="B48" s="34"/>
      <c r="C48" s="35">
        <v>0.18559999999999999</v>
      </c>
      <c r="D48" s="16" t="str">
        <f t="shared" si="6"/>
        <v/>
      </c>
      <c r="E48" s="12"/>
      <c r="F48" s="7"/>
      <c r="G48" s="6"/>
      <c r="H48" s="34">
        <v>7.5999999999999998E-2</v>
      </c>
      <c r="I48" s="35">
        <v>0.60499999999999998</v>
      </c>
      <c r="J48" s="16">
        <f t="shared" si="7"/>
        <v>0.38347320000000001</v>
      </c>
      <c r="K48" s="12"/>
      <c r="L48" s="7"/>
      <c r="M48" s="6"/>
      <c r="N48" s="36"/>
      <c r="O48" s="37">
        <v>0.46050000000000002</v>
      </c>
      <c r="P48" s="16" t="str">
        <f t="shared" si="8"/>
        <v/>
      </c>
      <c r="Q48" s="11"/>
      <c r="R48" s="7"/>
      <c r="S48" s="6"/>
      <c r="T48" s="34"/>
      <c r="U48" s="35">
        <v>0.49399999999999999</v>
      </c>
      <c r="V48" s="16" t="str">
        <f t="shared" si="9"/>
        <v/>
      </c>
      <c r="W48" s="12"/>
      <c r="X48" s="7"/>
      <c r="Y48" s="6"/>
      <c r="Z48" s="34"/>
      <c r="AA48" s="35">
        <v>0.55330000000000001</v>
      </c>
      <c r="AB48" s="16" t="str">
        <f t="shared" si="10"/>
        <v/>
      </c>
      <c r="AC48" s="12"/>
      <c r="AD48" s="7"/>
      <c r="AE48" s="6"/>
      <c r="AF48" s="36"/>
      <c r="AG48" s="37">
        <v>0.46850000000000003</v>
      </c>
      <c r="AH48" s="16" t="str">
        <f t="shared" si="11"/>
        <v/>
      </c>
      <c r="AI48" s="11"/>
      <c r="AJ48" s="7"/>
      <c r="AK48" s="6"/>
    </row>
    <row r="49" spans="1:46" x14ac:dyDescent="0.25">
      <c r="A49" s="3">
        <v>9</v>
      </c>
      <c r="B49" s="34"/>
      <c r="C49" s="35">
        <v>0.17849999999999999</v>
      </c>
      <c r="D49" s="16" t="str">
        <f t="shared" si="6"/>
        <v/>
      </c>
      <c r="E49" s="12"/>
      <c r="F49" s="7"/>
      <c r="G49" s="6"/>
      <c r="H49" s="36"/>
      <c r="I49" s="37">
        <v>0.64629999999999999</v>
      </c>
      <c r="J49" s="16" t="str">
        <f t="shared" si="7"/>
        <v/>
      </c>
      <c r="K49" s="11"/>
      <c r="L49" s="7"/>
      <c r="M49" s="6"/>
      <c r="N49" s="36">
        <v>0.18</v>
      </c>
      <c r="O49" s="37">
        <v>0.44590000000000002</v>
      </c>
      <c r="P49" s="16">
        <f t="shared" si="8"/>
        <v>0.66938507999999997</v>
      </c>
      <c r="Q49" s="11"/>
      <c r="R49" s="7"/>
      <c r="S49" s="6"/>
      <c r="T49" s="34"/>
      <c r="U49" s="35">
        <v>0.52569999999999995</v>
      </c>
      <c r="V49" s="16" t="str">
        <f t="shared" si="9"/>
        <v/>
      </c>
      <c r="W49" s="12"/>
      <c r="X49" s="7"/>
      <c r="Y49" s="6"/>
      <c r="Z49" s="34">
        <v>0.11600000000000001</v>
      </c>
      <c r="AA49" s="35">
        <v>0.49299999999999999</v>
      </c>
      <c r="AB49" s="16">
        <f t="shared" si="10"/>
        <v>0.47694792000000003</v>
      </c>
      <c r="AC49" s="12"/>
      <c r="AD49" s="7"/>
      <c r="AE49" s="6"/>
      <c r="AF49" s="36">
        <v>6.6000000000000003E-2</v>
      </c>
      <c r="AG49" s="37">
        <v>0.47149999999999997</v>
      </c>
      <c r="AH49" s="16">
        <f t="shared" si="11"/>
        <v>0.25953246000000002</v>
      </c>
      <c r="AI49" s="11"/>
      <c r="AJ49" s="7"/>
      <c r="AK49" s="6"/>
    </row>
    <row r="50" spans="1:46" x14ac:dyDescent="0.25">
      <c r="A50" s="3">
        <v>10</v>
      </c>
      <c r="B50" s="34"/>
      <c r="C50" s="35">
        <v>0.1694</v>
      </c>
      <c r="D50" s="16" t="str">
        <f t="shared" si="6"/>
        <v/>
      </c>
      <c r="E50" s="12"/>
      <c r="F50" s="7"/>
      <c r="G50" s="6"/>
      <c r="H50" s="36">
        <v>8.7999999999999995E-2</v>
      </c>
      <c r="I50" s="37">
        <v>0.63029999999999997</v>
      </c>
      <c r="J50" s="16">
        <f t="shared" si="7"/>
        <v>0.46258977599999995</v>
      </c>
      <c r="K50" s="11"/>
      <c r="L50" s="7"/>
      <c r="M50" s="6"/>
      <c r="N50" s="36"/>
      <c r="O50" s="37">
        <v>0.41620000000000001</v>
      </c>
      <c r="P50" s="16" t="str">
        <f t="shared" si="8"/>
        <v/>
      </c>
      <c r="Q50" s="11"/>
      <c r="R50" s="7"/>
      <c r="S50" s="6"/>
      <c r="T50" s="34">
        <v>7.5999999999999998E-2</v>
      </c>
      <c r="U50" s="35">
        <v>0.56759999999999999</v>
      </c>
      <c r="V50" s="16">
        <f t="shared" si="9"/>
        <v>0.35976758399999997</v>
      </c>
      <c r="W50" s="12"/>
      <c r="X50" s="7"/>
      <c r="Y50" s="6"/>
      <c r="Z50" s="36"/>
      <c r="AA50" s="37">
        <v>0.52110000000000001</v>
      </c>
      <c r="AB50" s="16" t="str">
        <f t="shared" si="10"/>
        <v/>
      </c>
      <c r="AC50" s="11"/>
      <c r="AD50" s="7"/>
      <c r="AE50" s="6"/>
      <c r="AF50" s="34"/>
      <c r="AG50" s="35">
        <v>0.68269999999999997</v>
      </c>
      <c r="AH50" s="16" t="str">
        <f t="shared" si="11"/>
        <v/>
      </c>
      <c r="AI50" s="12"/>
      <c r="AJ50" s="7"/>
      <c r="AK50" s="6"/>
    </row>
    <row r="51" spans="1:46" x14ac:dyDescent="0.25">
      <c r="A51" s="3">
        <v>11</v>
      </c>
      <c r="B51" s="34">
        <v>1.72</v>
      </c>
      <c r="C51" s="35">
        <v>0.15920000000000001</v>
      </c>
      <c r="D51" s="16">
        <f t="shared" si="6"/>
        <v>2.2836921600000002</v>
      </c>
      <c r="E51" s="12"/>
      <c r="F51" s="7"/>
      <c r="G51" s="6"/>
      <c r="H51" s="36"/>
      <c r="I51" s="37">
        <v>0.64659999999999995</v>
      </c>
      <c r="J51" s="16" t="str">
        <f t="shared" si="7"/>
        <v/>
      </c>
      <c r="K51" s="11"/>
      <c r="L51" s="7"/>
      <c r="M51" s="6"/>
      <c r="N51" s="36"/>
      <c r="O51" s="37">
        <v>0.46489999999999998</v>
      </c>
      <c r="P51" s="16" t="str">
        <f t="shared" si="8"/>
        <v/>
      </c>
      <c r="Q51" s="11"/>
      <c r="R51" s="7"/>
      <c r="S51" s="6"/>
      <c r="T51" s="34"/>
      <c r="U51" s="35">
        <v>0.53720000000000001</v>
      </c>
      <c r="V51" s="16" t="str">
        <f t="shared" si="9"/>
        <v/>
      </c>
      <c r="W51" s="12"/>
      <c r="X51" s="7"/>
      <c r="Y51" s="6"/>
      <c r="Z51" s="36">
        <v>0.16200000000000001</v>
      </c>
      <c r="AA51" s="37">
        <v>0.55020000000000002</v>
      </c>
      <c r="AB51" s="16">
        <f t="shared" si="10"/>
        <v>0.74336421600000002</v>
      </c>
      <c r="AC51" s="11"/>
      <c r="AD51" s="7"/>
      <c r="AE51" s="6"/>
      <c r="AF51" s="34"/>
      <c r="AG51" s="35">
        <v>0.84419999999999995</v>
      </c>
      <c r="AH51" s="16" t="str">
        <f t="shared" si="11"/>
        <v/>
      </c>
      <c r="AI51" s="12"/>
      <c r="AJ51" s="7"/>
      <c r="AK51" s="6"/>
    </row>
    <row r="52" spans="1:46" x14ac:dyDescent="0.25">
      <c r="A52" s="3">
        <v>12</v>
      </c>
      <c r="B52" s="36">
        <v>2.11</v>
      </c>
      <c r="C52" s="37">
        <v>0.151</v>
      </c>
      <c r="D52" s="16">
        <f t="shared" si="6"/>
        <v>2.6572073999999994</v>
      </c>
      <c r="E52" s="11"/>
      <c r="F52" s="7"/>
      <c r="G52" s="6"/>
      <c r="H52" s="34">
        <v>0.11</v>
      </c>
      <c r="I52" s="35">
        <v>0.57420000000000004</v>
      </c>
      <c r="J52" s="16">
        <f t="shared" si="7"/>
        <v>0.52677108000000006</v>
      </c>
      <c r="K52" s="12"/>
      <c r="L52" s="7"/>
      <c r="M52" s="6"/>
      <c r="N52" s="34">
        <v>0.158</v>
      </c>
      <c r="O52" s="35">
        <v>0.49919999999999998</v>
      </c>
      <c r="P52" s="16">
        <f t="shared" si="8"/>
        <v>0.65780582399999998</v>
      </c>
      <c r="Q52" s="12"/>
      <c r="R52" s="7"/>
      <c r="S52" s="6"/>
      <c r="T52" s="36">
        <v>0.13200000000000001</v>
      </c>
      <c r="U52" s="37">
        <v>0.52429999999999999</v>
      </c>
      <c r="V52" s="16">
        <f t="shared" si="9"/>
        <v>0.57719138400000003</v>
      </c>
      <c r="W52" s="11"/>
      <c r="X52" s="7"/>
      <c r="Y52" s="6"/>
      <c r="Z52" s="36"/>
      <c r="AA52" s="37">
        <v>0.49719999999999998</v>
      </c>
      <c r="AB52" s="16" t="str">
        <f t="shared" si="10"/>
        <v/>
      </c>
      <c r="AC52" s="11"/>
      <c r="AD52" s="7"/>
      <c r="AE52" s="6"/>
      <c r="AF52" s="34">
        <v>0.19800000000000001</v>
      </c>
      <c r="AG52" s="35">
        <v>0.75580000000000003</v>
      </c>
      <c r="AH52" s="16">
        <f t="shared" si="11"/>
        <v>1.2480676560000001</v>
      </c>
      <c r="AI52" s="12"/>
      <c r="AJ52" s="7"/>
      <c r="AK52" s="6"/>
    </row>
    <row r="53" spans="1:46" x14ac:dyDescent="0.25">
      <c r="A53" s="3">
        <v>13</v>
      </c>
      <c r="B53" s="36"/>
      <c r="C53" s="37">
        <v>0.14099999999999999</v>
      </c>
      <c r="D53" s="16" t="str">
        <f t="shared" si="6"/>
        <v/>
      </c>
      <c r="E53" s="11"/>
      <c r="F53" s="7"/>
      <c r="G53" s="6"/>
      <c r="H53" s="34"/>
      <c r="I53" s="35">
        <v>0.51200000000000001</v>
      </c>
      <c r="J53" s="16" t="str">
        <f t="shared" si="7"/>
        <v/>
      </c>
      <c r="K53" s="12"/>
      <c r="L53" s="7"/>
      <c r="M53" s="6"/>
      <c r="N53" s="36"/>
      <c r="O53" s="37">
        <v>0.27439999999999998</v>
      </c>
      <c r="P53" s="16" t="str">
        <f t="shared" si="8"/>
        <v/>
      </c>
      <c r="Q53" s="11"/>
      <c r="R53" s="7"/>
      <c r="S53" s="6"/>
      <c r="T53" s="36"/>
      <c r="U53" s="37">
        <v>0.51849999999999996</v>
      </c>
      <c r="V53" s="16" t="str">
        <f t="shared" si="9"/>
        <v/>
      </c>
      <c r="W53" s="11"/>
      <c r="X53" s="7"/>
      <c r="Y53" s="6"/>
      <c r="Z53" s="34"/>
      <c r="AA53" s="35">
        <v>0.53310000000000002</v>
      </c>
      <c r="AB53" s="16" t="str">
        <f t="shared" si="10"/>
        <v/>
      </c>
      <c r="AC53" s="12"/>
      <c r="AD53" s="7"/>
      <c r="AE53" s="6"/>
      <c r="AF53" s="34"/>
      <c r="AG53" s="35">
        <v>0.45569999999999999</v>
      </c>
      <c r="AH53" s="16" t="str">
        <f t="shared" si="11"/>
        <v/>
      </c>
      <c r="AI53" s="12"/>
      <c r="AJ53" s="7"/>
      <c r="AK53" s="6"/>
    </row>
    <row r="54" spans="1:46" x14ac:dyDescent="0.25">
      <c r="A54" s="3">
        <v>14</v>
      </c>
      <c r="B54" s="36"/>
      <c r="C54" s="37">
        <v>0.1275</v>
      </c>
      <c r="D54" s="16" t="str">
        <f t="shared" si="6"/>
        <v/>
      </c>
      <c r="E54" s="11"/>
      <c r="F54" s="7"/>
      <c r="G54" s="6"/>
      <c r="H54" s="34"/>
      <c r="I54" s="35">
        <v>0.51829999999999998</v>
      </c>
      <c r="J54" s="16" t="str">
        <f t="shared" si="7"/>
        <v/>
      </c>
      <c r="K54" s="12"/>
      <c r="L54" s="7"/>
      <c r="M54" s="6"/>
      <c r="N54" s="36">
        <v>0.2</v>
      </c>
      <c r="O54" s="37">
        <v>0.4078</v>
      </c>
      <c r="P54" s="16">
        <f t="shared" si="8"/>
        <v>0.6802104000000001</v>
      </c>
      <c r="Q54" s="11"/>
      <c r="R54" s="7"/>
      <c r="S54" s="6"/>
      <c r="T54" s="36">
        <v>0.14199999999999999</v>
      </c>
      <c r="U54" s="37">
        <v>0.49199999999999999</v>
      </c>
      <c r="V54" s="16">
        <f t="shared" si="9"/>
        <v>0.58266575999999992</v>
      </c>
      <c r="W54" s="11"/>
      <c r="X54" s="7"/>
      <c r="Y54" s="6"/>
      <c r="Z54" s="34">
        <v>7.1999999999999995E-2</v>
      </c>
      <c r="AA54" s="35">
        <v>0.56330000000000002</v>
      </c>
      <c r="AB54" s="16">
        <f t="shared" si="10"/>
        <v>0.33825038400000002</v>
      </c>
      <c r="AC54" s="12"/>
      <c r="AD54" s="7"/>
      <c r="AE54" s="6"/>
      <c r="AF54" s="36">
        <v>7.5999999999999998E-2</v>
      </c>
      <c r="AG54" s="37">
        <v>0.60350000000000004</v>
      </c>
      <c r="AH54" s="16">
        <f t="shared" si="11"/>
        <v>0.38252244000000002</v>
      </c>
      <c r="AI54" s="11"/>
      <c r="AJ54" s="7"/>
      <c r="AK54" s="6"/>
    </row>
    <row r="55" spans="1:46" x14ac:dyDescent="0.25">
      <c r="A55" s="3">
        <v>15</v>
      </c>
      <c r="B55" s="34">
        <v>1.55</v>
      </c>
      <c r="C55" s="35">
        <v>0.1346</v>
      </c>
      <c r="D55" s="16">
        <f t="shared" si="6"/>
        <v>1.7399742</v>
      </c>
      <c r="E55" s="12"/>
      <c r="F55" s="7"/>
      <c r="G55" s="6"/>
      <c r="H55" s="34">
        <v>0.14000000000000001</v>
      </c>
      <c r="I55" s="35">
        <v>0.54079999999999995</v>
      </c>
      <c r="J55" s="16">
        <f t="shared" si="7"/>
        <v>0.63143808000000001</v>
      </c>
      <c r="K55" s="12"/>
      <c r="L55" s="7"/>
      <c r="M55" s="6"/>
      <c r="N55" s="36"/>
      <c r="O55" s="37">
        <v>0.26729999999999998</v>
      </c>
      <c r="P55" s="16" t="str">
        <f t="shared" si="8"/>
        <v/>
      </c>
      <c r="Q55" s="11"/>
      <c r="R55" s="7"/>
      <c r="S55" s="6"/>
      <c r="T55" s="34"/>
      <c r="U55" s="35">
        <v>0.4521</v>
      </c>
      <c r="V55" s="16" t="str">
        <f t="shared" si="9"/>
        <v/>
      </c>
      <c r="W55" s="12"/>
      <c r="X55" s="7"/>
      <c r="Y55" s="6"/>
      <c r="Z55" s="34"/>
      <c r="AA55" s="35">
        <v>0.51249999999999996</v>
      </c>
      <c r="AB55" s="16" t="str">
        <f t="shared" si="10"/>
        <v/>
      </c>
      <c r="AC55" s="12"/>
      <c r="AD55" s="7"/>
      <c r="AE55" s="6"/>
      <c r="AF55" s="36"/>
      <c r="AG55" s="37">
        <v>0.45540000000000003</v>
      </c>
      <c r="AH55" s="16" t="str">
        <f t="shared" si="11"/>
        <v/>
      </c>
      <c r="AI55" s="11"/>
      <c r="AJ55" s="7"/>
      <c r="AK55" s="6"/>
    </row>
    <row r="56" spans="1:46" x14ac:dyDescent="0.25">
      <c r="A56" s="3">
        <v>16</v>
      </c>
      <c r="B56" s="34"/>
      <c r="C56" s="35">
        <v>0.13070000000000001</v>
      </c>
      <c r="D56" s="16" t="str">
        <f t="shared" si="6"/>
        <v/>
      </c>
      <c r="E56" s="12"/>
      <c r="F56" s="7"/>
      <c r="G56" s="6"/>
      <c r="H56" s="36"/>
      <c r="I56" s="37">
        <v>0.5212</v>
      </c>
      <c r="J56" s="16" t="str">
        <f t="shared" si="7"/>
        <v/>
      </c>
      <c r="K56" s="11"/>
      <c r="L56" s="7"/>
      <c r="M56" s="6"/>
      <c r="N56" s="36">
        <v>8.4000000000000005E-2</v>
      </c>
      <c r="O56" s="37">
        <v>0.44180000000000003</v>
      </c>
      <c r="P56" s="16">
        <f t="shared" si="8"/>
        <v>0.30950740800000004</v>
      </c>
      <c r="Q56" s="11"/>
      <c r="R56" s="7"/>
      <c r="S56" s="6"/>
      <c r="T56" s="34"/>
      <c r="U56" s="35">
        <v>0.4824</v>
      </c>
      <c r="V56" s="16" t="str">
        <f t="shared" si="9"/>
        <v/>
      </c>
      <c r="W56" s="12"/>
      <c r="X56" s="7"/>
      <c r="Y56" s="6"/>
      <c r="Z56" s="34">
        <v>0.10199999999999999</v>
      </c>
      <c r="AA56" s="35">
        <v>0.50639999999999996</v>
      </c>
      <c r="AB56" s="16">
        <f t="shared" si="10"/>
        <v>0.43078435199999993</v>
      </c>
      <c r="AC56" s="12"/>
      <c r="AD56" s="7"/>
      <c r="AE56" s="6"/>
      <c r="AF56" s="36">
        <v>0.106</v>
      </c>
      <c r="AG56" s="37">
        <v>0.61080000000000001</v>
      </c>
      <c r="AH56" s="16">
        <f t="shared" si="11"/>
        <v>0.53997163199999998</v>
      </c>
      <c r="AI56" s="11"/>
      <c r="AJ56" s="7"/>
      <c r="AK56" s="6"/>
    </row>
    <row r="57" spans="1:46" x14ac:dyDescent="0.25">
      <c r="A57" s="3">
        <v>17</v>
      </c>
      <c r="B57" s="34">
        <v>1.68</v>
      </c>
      <c r="C57" s="35">
        <v>0.12</v>
      </c>
      <c r="D57" s="16">
        <f t="shared" si="6"/>
        <v>1.6813439999999997</v>
      </c>
      <c r="E57" s="12"/>
      <c r="F57" s="7"/>
      <c r="G57" s="6"/>
      <c r="H57" s="36" t="s">
        <v>58</v>
      </c>
      <c r="I57" s="37">
        <v>0.48370000000000002</v>
      </c>
      <c r="J57" s="16">
        <f t="shared" si="7"/>
        <v>0</v>
      </c>
      <c r="K57" s="11"/>
      <c r="L57" s="7"/>
      <c r="M57" s="6"/>
      <c r="N57" s="36"/>
      <c r="O57" s="37">
        <v>0.51160000000000005</v>
      </c>
      <c r="P57" s="16" t="str">
        <f t="shared" si="8"/>
        <v/>
      </c>
      <c r="Q57" s="11"/>
      <c r="R57" s="7"/>
      <c r="S57" s="6"/>
      <c r="T57" s="34">
        <v>0.16400000000000001</v>
      </c>
      <c r="U57" s="35">
        <v>0.51200000000000001</v>
      </c>
      <c r="V57" s="16">
        <f t="shared" si="9"/>
        <v>0.70029311999999999</v>
      </c>
      <c r="W57" s="12"/>
      <c r="X57" s="7"/>
      <c r="Y57" s="6"/>
      <c r="Z57" s="36"/>
      <c r="AA57" s="37">
        <v>0.51060000000000005</v>
      </c>
      <c r="AB57" s="16" t="str">
        <f t="shared" si="10"/>
        <v/>
      </c>
      <c r="AC57" s="11"/>
      <c r="AD57" s="7"/>
      <c r="AE57" s="6"/>
      <c r="AF57" s="34"/>
      <c r="AG57" s="35">
        <v>0.54769999999999996</v>
      </c>
      <c r="AH57" s="16" t="str">
        <f t="shared" si="11"/>
        <v/>
      </c>
      <c r="AI57" s="12"/>
      <c r="AJ57" s="7"/>
      <c r="AK57" s="6"/>
      <c r="AR57" s="30"/>
      <c r="AS57" s="30"/>
      <c r="AT57" s="30"/>
    </row>
    <row r="58" spans="1:46" x14ac:dyDescent="0.25">
      <c r="A58" s="3">
        <v>18</v>
      </c>
      <c r="B58" s="34"/>
      <c r="C58" s="35">
        <v>0.11119999999999999</v>
      </c>
      <c r="D58" s="16" t="str">
        <f t="shared" si="6"/>
        <v/>
      </c>
      <c r="E58" s="12"/>
      <c r="F58" s="7"/>
      <c r="G58" s="6"/>
      <c r="H58" s="36"/>
      <c r="I58" s="37">
        <v>0.50970000000000004</v>
      </c>
      <c r="J58" s="16" t="str">
        <f t="shared" si="7"/>
        <v/>
      </c>
      <c r="K58" s="11"/>
      <c r="L58" s="7"/>
      <c r="M58" s="6"/>
      <c r="N58" s="34"/>
      <c r="O58" s="35">
        <v>0.59250000000000003</v>
      </c>
      <c r="P58" s="16" t="str">
        <f t="shared" si="8"/>
        <v/>
      </c>
      <c r="Q58" s="12"/>
      <c r="R58" s="7"/>
      <c r="S58" s="6"/>
      <c r="T58" s="34"/>
      <c r="U58" s="35">
        <v>0.46</v>
      </c>
      <c r="V58" s="16" t="str">
        <f t="shared" si="9"/>
        <v/>
      </c>
      <c r="W58" s="12"/>
      <c r="X58" s="7"/>
      <c r="Y58" s="6"/>
      <c r="Z58" s="36">
        <v>9.4E-2</v>
      </c>
      <c r="AA58" s="37">
        <v>0.51319999999999999</v>
      </c>
      <c r="AB58" s="16">
        <f t="shared" si="10"/>
        <v>0.40232827199999999</v>
      </c>
      <c r="AC58" s="11"/>
      <c r="AD58" s="7"/>
      <c r="AE58" s="6"/>
      <c r="AF58" s="34"/>
      <c r="AG58" s="35">
        <v>0.59819999999999995</v>
      </c>
      <c r="AH58" s="16" t="str">
        <f t="shared" si="11"/>
        <v/>
      </c>
      <c r="AI58" s="12"/>
      <c r="AJ58" s="7"/>
      <c r="AK58" s="6"/>
      <c r="AS58"/>
    </row>
    <row r="59" spans="1:46" x14ac:dyDescent="0.25">
      <c r="A59" s="3">
        <v>19</v>
      </c>
      <c r="B59" s="36"/>
      <c r="C59" s="37">
        <v>0.10630000000000001</v>
      </c>
      <c r="D59" s="16" t="str">
        <f t="shared" si="6"/>
        <v/>
      </c>
      <c r="E59" s="11"/>
      <c r="F59" s="7"/>
      <c r="G59" s="6"/>
      <c r="H59" s="34" t="s">
        <v>58</v>
      </c>
      <c r="I59" s="35">
        <v>0.53810000000000002</v>
      </c>
      <c r="J59" s="16">
        <f t="shared" si="7"/>
        <v>0</v>
      </c>
      <c r="K59" s="12"/>
      <c r="L59" s="7"/>
      <c r="M59" s="6"/>
      <c r="N59" s="34">
        <v>7.1999999999999995E-2</v>
      </c>
      <c r="O59" s="35">
        <v>0.4834</v>
      </c>
      <c r="P59" s="16">
        <f t="shared" si="8"/>
        <v>0.29027203199999996</v>
      </c>
      <c r="Q59" s="12"/>
      <c r="R59" s="7"/>
      <c r="S59" s="6"/>
      <c r="T59" s="36">
        <v>0.16200000000000001</v>
      </c>
      <c r="U59" s="37">
        <v>0.41930000000000001</v>
      </c>
      <c r="V59" s="16">
        <f t="shared" si="9"/>
        <v>0.56650784399999998</v>
      </c>
      <c r="W59" s="11"/>
      <c r="X59" s="7"/>
      <c r="Y59" s="6"/>
      <c r="Z59" s="36"/>
      <c r="AA59" s="37">
        <v>0.4506</v>
      </c>
      <c r="AB59" s="16" t="str">
        <f t="shared" si="10"/>
        <v/>
      </c>
      <c r="AC59" s="11"/>
      <c r="AD59" s="7"/>
      <c r="AE59" s="6"/>
      <c r="AF59" s="34">
        <v>7.1999999999999995E-2</v>
      </c>
      <c r="AG59" s="35">
        <v>0.63200000000000001</v>
      </c>
      <c r="AH59" s="16">
        <f t="shared" si="11"/>
        <v>0.37950335999999996</v>
      </c>
      <c r="AI59" s="12"/>
      <c r="AJ59" s="7"/>
      <c r="AK59" s="6"/>
      <c r="AS59"/>
    </row>
    <row r="60" spans="1:46" x14ac:dyDescent="0.25">
      <c r="A60" s="3">
        <v>20</v>
      </c>
      <c r="B60" s="36">
        <v>2.0699999999999998</v>
      </c>
      <c r="C60" s="37">
        <v>9.3899999999999997E-2</v>
      </c>
      <c r="D60" s="16">
        <f t="shared" si="6"/>
        <v>1.6210708199999999</v>
      </c>
      <c r="E60" s="11"/>
      <c r="F60" s="7"/>
      <c r="G60" s="6"/>
      <c r="H60" s="34"/>
      <c r="I60" s="35">
        <v>0.47839999999999999</v>
      </c>
      <c r="J60" s="16" t="str">
        <f t="shared" si="7"/>
        <v/>
      </c>
      <c r="K60" s="12"/>
      <c r="L60" s="7"/>
      <c r="M60" s="6"/>
      <c r="N60" s="36"/>
      <c r="O60" s="37">
        <v>0.55830000000000002</v>
      </c>
      <c r="P60" s="16" t="str">
        <f t="shared" si="8"/>
        <v/>
      </c>
      <c r="Q60" s="11"/>
      <c r="R60" s="7"/>
      <c r="S60" s="6"/>
      <c r="T60" s="36"/>
      <c r="U60" s="37">
        <v>0.49440000000000001</v>
      </c>
      <c r="V60" s="16" t="str">
        <f t="shared" si="9"/>
        <v/>
      </c>
      <c r="W60" s="11"/>
      <c r="X60" s="7"/>
      <c r="Y60" s="6"/>
      <c r="Z60" s="34"/>
      <c r="AA60" s="35">
        <v>0.50539999999999996</v>
      </c>
      <c r="AB60" s="16" t="str">
        <f t="shared" si="10"/>
        <v/>
      </c>
      <c r="AC60" s="12"/>
      <c r="AD60" s="7"/>
      <c r="AE60" s="6"/>
      <c r="AF60" s="34"/>
      <c r="AG60" s="35">
        <v>0.54759999999999998</v>
      </c>
      <c r="AH60" s="16" t="str">
        <f t="shared" si="11"/>
        <v/>
      </c>
      <c r="AI60" s="12"/>
      <c r="AJ60" s="7"/>
      <c r="AK60" s="6"/>
    </row>
    <row r="61" spans="1:46" x14ac:dyDescent="0.25">
      <c r="A61" s="3">
        <v>21</v>
      </c>
      <c r="B61" s="36"/>
      <c r="C61" s="37">
        <v>8.3199999999999996E-2</v>
      </c>
      <c r="D61" s="16" t="str">
        <f t="shared" si="6"/>
        <v/>
      </c>
      <c r="E61" s="11"/>
      <c r="F61" s="7"/>
      <c r="G61" s="6"/>
      <c r="H61" s="34"/>
      <c r="I61" s="35">
        <v>0.52569999999999995</v>
      </c>
      <c r="J61" s="16" t="str">
        <f t="shared" si="7"/>
        <v/>
      </c>
      <c r="K61" s="12"/>
      <c r="L61" s="7"/>
      <c r="M61" s="6"/>
      <c r="N61" s="36">
        <v>7.3999999999999996E-2</v>
      </c>
      <c r="O61" s="37">
        <v>0.41199999999999998</v>
      </c>
      <c r="P61" s="16">
        <f t="shared" si="8"/>
        <v>0.25426991999999998</v>
      </c>
      <c r="Q61" s="11"/>
      <c r="R61" s="7"/>
      <c r="S61" s="6"/>
      <c r="T61" s="36">
        <v>0.27600000000000002</v>
      </c>
      <c r="U61" s="37">
        <v>0.47649999999999998</v>
      </c>
      <c r="V61" s="16">
        <f t="shared" si="9"/>
        <v>1.0968267599999999</v>
      </c>
      <c r="W61" s="11"/>
      <c r="X61" s="7"/>
      <c r="Y61" s="6"/>
      <c r="Z61" s="34">
        <v>6.6000000000000003E-2</v>
      </c>
      <c r="AA61" s="35">
        <v>0.5444</v>
      </c>
      <c r="AB61" s="16">
        <f t="shared" si="10"/>
        <v>0.299659536</v>
      </c>
      <c r="AC61" s="12"/>
      <c r="AD61" s="7"/>
      <c r="AE61" s="6"/>
      <c r="AF61" s="36">
        <v>0.104</v>
      </c>
      <c r="AG61" s="37">
        <v>0.55269999999999997</v>
      </c>
      <c r="AH61" s="16">
        <f t="shared" si="11"/>
        <v>0.47938987199999994</v>
      </c>
      <c r="AI61" s="11"/>
      <c r="AJ61" s="7"/>
      <c r="AK61" s="6"/>
    </row>
    <row r="62" spans="1:46" x14ac:dyDescent="0.25">
      <c r="A62" s="3">
        <v>22</v>
      </c>
      <c r="B62" s="34">
        <v>1.45</v>
      </c>
      <c r="C62" s="35">
        <v>7.5499999999999998E-2</v>
      </c>
      <c r="D62" s="16">
        <f t="shared" si="6"/>
        <v>0.91302149999999993</v>
      </c>
      <c r="E62" s="12"/>
      <c r="F62" s="7"/>
      <c r="G62" s="6"/>
      <c r="H62" s="34">
        <v>6.2E-2</v>
      </c>
      <c r="I62" s="35">
        <v>0.5373</v>
      </c>
      <c r="J62" s="16">
        <f t="shared" si="7"/>
        <v>0.277827084</v>
      </c>
      <c r="K62" s="12"/>
      <c r="L62" s="7"/>
      <c r="M62" s="6"/>
      <c r="N62" s="36"/>
      <c r="O62" s="37">
        <v>0.43580000000000002</v>
      </c>
      <c r="P62" s="16" t="str">
        <f t="shared" si="8"/>
        <v/>
      </c>
      <c r="Q62" s="11"/>
      <c r="R62" s="7"/>
      <c r="S62" s="6"/>
      <c r="T62" s="34"/>
      <c r="U62" s="35">
        <v>0.42049999999999998</v>
      </c>
      <c r="V62" s="16" t="str">
        <f t="shared" si="9"/>
        <v/>
      </c>
      <c r="W62" s="12"/>
      <c r="X62" s="7"/>
      <c r="Y62" s="6"/>
      <c r="Z62" s="34">
        <v>7.3999999999999996E-2</v>
      </c>
      <c r="AA62" s="35">
        <v>0.495</v>
      </c>
      <c r="AB62" s="16">
        <f t="shared" si="10"/>
        <v>0.30549419999999994</v>
      </c>
      <c r="AC62" s="12"/>
      <c r="AD62" s="7"/>
      <c r="AE62" s="6"/>
      <c r="AF62" s="36"/>
      <c r="AG62" s="37">
        <v>0.52400000000000002</v>
      </c>
      <c r="AH62" s="16" t="str">
        <f t="shared" si="11"/>
        <v/>
      </c>
      <c r="AI62" s="11"/>
      <c r="AJ62" s="7"/>
      <c r="AK62" s="6"/>
    </row>
    <row r="63" spans="1:46" x14ac:dyDescent="0.25">
      <c r="A63" s="3">
        <v>23</v>
      </c>
      <c r="B63" s="34"/>
      <c r="C63" s="35">
        <v>6.2399999999999997E-2</v>
      </c>
      <c r="D63" s="16" t="str">
        <f t="shared" si="6"/>
        <v/>
      </c>
      <c r="E63" s="12"/>
      <c r="F63" s="7"/>
      <c r="G63" s="6"/>
      <c r="H63" s="36"/>
      <c r="I63" s="37">
        <v>0.50329999999999997</v>
      </c>
      <c r="J63" s="16" t="str">
        <f t="shared" si="7"/>
        <v/>
      </c>
      <c r="K63" s="11"/>
      <c r="L63" s="7"/>
      <c r="M63" s="6"/>
      <c r="N63" s="36">
        <v>8.4000000000000005E-2</v>
      </c>
      <c r="O63" s="37">
        <v>0.44</v>
      </c>
      <c r="P63" s="16">
        <f t="shared" si="8"/>
        <v>0.30824639999999998</v>
      </c>
      <c r="Q63" s="11"/>
      <c r="R63" s="7"/>
      <c r="S63" s="6"/>
      <c r="T63" s="34"/>
      <c r="U63" s="35">
        <v>0.47020000000000001</v>
      </c>
      <c r="V63" s="16" t="str">
        <f t="shared" si="9"/>
        <v/>
      </c>
      <c r="W63" s="12"/>
      <c r="X63" s="7"/>
      <c r="Y63" s="6"/>
      <c r="Z63" s="34">
        <v>7.1999999999999995E-2</v>
      </c>
      <c r="AA63" s="35">
        <v>0.48899999999999999</v>
      </c>
      <c r="AB63" s="16">
        <f t="shared" si="10"/>
        <v>0.29363471999999996</v>
      </c>
      <c r="AC63" s="12"/>
      <c r="AD63" s="7"/>
      <c r="AE63" s="6"/>
      <c r="AF63" s="36"/>
      <c r="AG63" s="37">
        <v>0.56110000000000004</v>
      </c>
      <c r="AH63" s="16" t="str">
        <f t="shared" si="11"/>
        <v/>
      </c>
      <c r="AI63" s="11"/>
      <c r="AJ63" s="7"/>
      <c r="AK63" s="6"/>
    </row>
    <row r="64" spans="1:46" x14ac:dyDescent="0.25">
      <c r="A64" s="3">
        <v>24</v>
      </c>
      <c r="B64" s="34"/>
      <c r="C64" s="35">
        <v>5.3100000000000001E-2</v>
      </c>
      <c r="D64" s="16" t="str">
        <f t="shared" si="6"/>
        <v/>
      </c>
      <c r="E64" s="12"/>
      <c r="F64" s="7"/>
      <c r="G64" s="6"/>
      <c r="H64" s="36">
        <v>0.09</v>
      </c>
      <c r="I64" s="37">
        <v>0.5181</v>
      </c>
      <c r="J64" s="16">
        <f t="shared" si="7"/>
        <v>0.38888585999999997</v>
      </c>
      <c r="K64" s="11"/>
      <c r="L64" s="7"/>
      <c r="M64" s="6"/>
      <c r="N64" s="36"/>
      <c r="O64" s="37">
        <v>0.41810000000000003</v>
      </c>
      <c r="P64" s="16" t="str">
        <f t="shared" si="8"/>
        <v/>
      </c>
      <c r="Q64" s="11"/>
      <c r="R64" s="7"/>
      <c r="S64" s="6"/>
      <c r="T64" s="34">
        <v>0.112</v>
      </c>
      <c r="U64" s="35">
        <v>0.63539999999999996</v>
      </c>
      <c r="V64" s="16">
        <f t="shared" si="9"/>
        <v>0.59351443199999998</v>
      </c>
      <c r="W64" s="12"/>
      <c r="X64" s="7"/>
      <c r="Y64" s="6"/>
      <c r="Z64" s="36"/>
      <c r="AA64" s="37">
        <v>0.50780000000000003</v>
      </c>
      <c r="AB64" s="16" t="str">
        <f t="shared" si="10"/>
        <v/>
      </c>
      <c r="AC64" s="11"/>
      <c r="AD64" s="7"/>
      <c r="AE64" s="6"/>
      <c r="AF64" s="34"/>
      <c r="AG64" s="35">
        <v>0.59230000000000005</v>
      </c>
      <c r="AH64" s="16" t="str">
        <f t="shared" si="11"/>
        <v/>
      </c>
      <c r="AI64" s="12"/>
      <c r="AJ64" s="7"/>
      <c r="AK64" s="6"/>
    </row>
    <row r="65" spans="1:45" x14ac:dyDescent="0.25">
      <c r="A65" s="3">
        <v>25</v>
      </c>
      <c r="B65" s="34"/>
      <c r="C65" s="35">
        <v>6.0199999999999997E-2</v>
      </c>
      <c r="D65" s="16" t="str">
        <f t="shared" si="6"/>
        <v/>
      </c>
      <c r="E65" s="12"/>
      <c r="F65" s="7"/>
      <c r="G65" s="6"/>
      <c r="H65" s="36"/>
      <c r="I65" s="37">
        <v>0.52680000000000005</v>
      </c>
      <c r="J65" s="16" t="str">
        <f t="shared" si="7"/>
        <v/>
      </c>
      <c r="K65" s="11"/>
      <c r="L65" s="7"/>
      <c r="M65" s="6"/>
      <c r="N65" s="34"/>
      <c r="O65" s="35">
        <v>0.45379999999999998</v>
      </c>
      <c r="P65" s="16" t="str">
        <f t="shared" si="8"/>
        <v/>
      </c>
      <c r="Q65" s="12"/>
      <c r="R65" s="7"/>
      <c r="S65" s="6"/>
      <c r="T65" s="34"/>
      <c r="U65" s="35">
        <v>0.9052</v>
      </c>
      <c r="V65" s="16" t="str">
        <f t="shared" si="9"/>
        <v/>
      </c>
      <c r="W65" s="12"/>
      <c r="X65" s="7"/>
      <c r="Y65" s="6"/>
      <c r="Z65" s="36"/>
      <c r="AA65" s="37">
        <v>0.5232</v>
      </c>
      <c r="AB65" s="16" t="str">
        <f t="shared" si="10"/>
        <v/>
      </c>
      <c r="AC65" s="11"/>
      <c r="AD65" s="7"/>
      <c r="AE65" s="6"/>
      <c r="AF65" s="34"/>
      <c r="AG65" s="35">
        <v>0.54369999999999996</v>
      </c>
      <c r="AH65" s="16" t="str">
        <f t="shared" si="11"/>
        <v/>
      </c>
      <c r="AI65" s="12"/>
      <c r="AJ65" s="7"/>
      <c r="AK65" s="6"/>
    </row>
    <row r="66" spans="1:45" x14ac:dyDescent="0.25">
      <c r="A66" s="3">
        <v>26</v>
      </c>
      <c r="B66" s="36"/>
      <c r="C66" s="37">
        <v>0</v>
      </c>
      <c r="D66" s="16" t="str">
        <f t="shared" si="6"/>
        <v/>
      </c>
      <c r="E66" s="11"/>
      <c r="F66" s="7"/>
      <c r="G66" s="6"/>
      <c r="H66" s="34">
        <v>6.2E-2</v>
      </c>
      <c r="I66" s="35">
        <v>0.5131</v>
      </c>
      <c r="J66" s="16">
        <f t="shared" si="7"/>
        <v>0.26531374799999996</v>
      </c>
      <c r="K66" s="12"/>
      <c r="L66" s="7"/>
      <c r="M66" s="6"/>
      <c r="N66" s="34">
        <v>7.3999999999999996E-2</v>
      </c>
      <c r="O66" s="35">
        <v>0.48099999999999998</v>
      </c>
      <c r="P66" s="16">
        <f t="shared" si="8"/>
        <v>0.29685395999999992</v>
      </c>
      <c r="Q66" s="12"/>
      <c r="R66" s="7"/>
      <c r="S66" s="6"/>
      <c r="T66" s="36">
        <v>0.126</v>
      </c>
      <c r="U66" s="37">
        <v>0.62260000000000004</v>
      </c>
      <c r="V66" s="16">
        <f t="shared" si="9"/>
        <v>0.65425298400000009</v>
      </c>
      <c r="W66" s="11"/>
      <c r="X66" s="7"/>
      <c r="Y66" s="6"/>
      <c r="Z66" s="36"/>
      <c r="AA66" s="37">
        <v>0.4864</v>
      </c>
      <c r="AB66" s="16" t="str">
        <f t="shared" si="10"/>
        <v/>
      </c>
      <c r="AC66" s="11"/>
      <c r="AD66" s="7"/>
      <c r="AE66" s="6"/>
      <c r="AF66" s="34">
        <v>8.7999999999999995E-2</v>
      </c>
      <c r="AG66" s="35">
        <v>0.58350000000000002</v>
      </c>
      <c r="AH66" s="16">
        <f t="shared" si="11"/>
        <v>0.42824231999999995</v>
      </c>
      <c r="AI66" s="12"/>
      <c r="AJ66" s="7"/>
      <c r="AK66" s="6"/>
    </row>
    <row r="67" spans="1:45" x14ac:dyDescent="0.25">
      <c r="A67" s="3">
        <v>27</v>
      </c>
      <c r="B67" s="36"/>
      <c r="C67" s="37">
        <v>0</v>
      </c>
      <c r="D67" s="16" t="str">
        <f t="shared" si="6"/>
        <v/>
      </c>
      <c r="E67" s="11"/>
      <c r="F67" s="7"/>
      <c r="G67" s="6"/>
      <c r="H67" s="34"/>
      <c r="I67" s="35">
        <v>0.48380000000000001</v>
      </c>
      <c r="J67" s="16" t="str">
        <f t="shared" si="7"/>
        <v/>
      </c>
      <c r="K67" s="12"/>
      <c r="L67" s="7"/>
      <c r="M67" s="6"/>
      <c r="N67" s="36"/>
      <c r="O67" s="37">
        <v>0.43659999999999999</v>
      </c>
      <c r="P67" s="16" t="str">
        <f t="shared" si="8"/>
        <v/>
      </c>
      <c r="Q67" s="11"/>
      <c r="R67" s="7"/>
      <c r="S67" s="6"/>
      <c r="T67" s="36"/>
      <c r="U67" s="37">
        <v>0.63370000000000004</v>
      </c>
      <c r="V67" s="16" t="str">
        <f t="shared" si="9"/>
        <v/>
      </c>
      <c r="W67" s="11"/>
      <c r="X67" s="7"/>
      <c r="Y67" s="6"/>
      <c r="Z67" s="34"/>
      <c r="AA67" s="35">
        <v>0.51500000000000001</v>
      </c>
      <c r="AB67" s="16" t="str">
        <f t="shared" si="10"/>
        <v/>
      </c>
      <c r="AC67" s="12"/>
      <c r="AD67" s="7"/>
      <c r="AE67" s="6"/>
      <c r="AF67" s="34">
        <v>4.2000000000000003E-2</v>
      </c>
      <c r="AG67" s="35">
        <v>0.59389999999999998</v>
      </c>
      <c r="AH67" s="16">
        <f t="shared" si="11"/>
        <v>0.20803129200000001</v>
      </c>
      <c r="AI67" s="12"/>
      <c r="AJ67" s="7"/>
      <c r="AK67" s="6"/>
    </row>
    <row r="68" spans="1:45" x14ac:dyDescent="0.25">
      <c r="A68" s="3">
        <v>28</v>
      </c>
      <c r="B68" s="36"/>
      <c r="C68" s="37">
        <v>0</v>
      </c>
      <c r="D68" s="16" t="str">
        <f t="shared" si="6"/>
        <v/>
      </c>
      <c r="E68" s="11"/>
      <c r="F68" s="7"/>
      <c r="G68" s="6"/>
      <c r="H68" s="34"/>
      <c r="I68" s="35">
        <v>0.57820000000000005</v>
      </c>
      <c r="J68" s="16" t="str">
        <f t="shared" si="7"/>
        <v/>
      </c>
      <c r="K68" s="12"/>
      <c r="L68" s="7"/>
      <c r="M68" s="6"/>
      <c r="N68" s="36">
        <v>8.4000000000000005E-2</v>
      </c>
      <c r="O68" s="37">
        <v>0.41010000000000002</v>
      </c>
      <c r="P68" s="16">
        <f t="shared" si="8"/>
        <v>0.28729965600000001</v>
      </c>
      <c r="Q68" s="11"/>
      <c r="R68" s="7"/>
      <c r="S68" s="6"/>
      <c r="T68" s="36">
        <v>6.8000000000000005E-2</v>
      </c>
      <c r="U68" s="37">
        <v>0.62690000000000001</v>
      </c>
      <c r="V68" s="16">
        <f t="shared" si="9"/>
        <v>0.35552752800000004</v>
      </c>
      <c r="W68" s="11"/>
      <c r="X68" s="7"/>
      <c r="Y68" s="6"/>
      <c r="Z68" s="34">
        <v>8.7999999999999995E-2</v>
      </c>
      <c r="AA68" s="35">
        <v>0.52700000000000002</v>
      </c>
      <c r="AB68" s="16">
        <f t="shared" si="10"/>
        <v>0.38677583999999998</v>
      </c>
      <c r="AC68" s="12"/>
      <c r="AD68" s="7"/>
      <c r="AE68" s="6"/>
      <c r="AF68" s="36">
        <v>0.17799999999999999</v>
      </c>
      <c r="AG68" s="37">
        <v>0.58330000000000004</v>
      </c>
      <c r="AH68" s="16">
        <f t="shared" si="11"/>
        <v>0.86592051599999997</v>
      </c>
      <c r="AI68" s="11"/>
      <c r="AJ68" s="7"/>
      <c r="AK68" s="6"/>
    </row>
    <row r="69" spans="1:45" x14ac:dyDescent="0.25">
      <c r="A69" s="3">
        <v>29</v>
      </c>
      <c r="B69" s="34"/>
      <c r="C69" s="37">
        <v>0</v>
      </c>
      <c r="D69" s="16" t="str">
        <f t="shared" si="6"/>
        <v/>
      </c>
      <c r="E69" s="42">
        <f>(D72-$C$80)*B74</f>
        <v>43.351846100000003</v>
      </c>
      <c r="F69" s="7"/>
      <c r="G69" s="6"/>
      <c r="H69" s="34">
        <v>6.6000000000000003E-2</v>
      </c>
      <c r="I69" s="35">
        <v>0.56210000000000004</v>
      </c>
      <c r="J69" s="16">
        <f t="shared" si="7"/>
        <v>0.30940232400000001</v>
      </c>
      <c r="K69" s="42">
        <f>(J72-$C$80)*H74</f>
        <v>-20.907743362857143</v>
      </c>
      <c r="L69" s="7"/>
      <c r="M69" s="6"/>
      <c r="N69" s="36"/>
      <c r="O69" s="37">
        <v>0.43459999999999999</v>
      </c>
      <c r="P69" s="16" t="str">
        <f t="shared" si="8"/>
        <v/>
      </c>
      <c r="Q69" s="42">
        <f>(P72-$C$80)*N74</f>
        <v>-15.542577923076925</v>
      </c>
      <c r="R69" s="7"/>
      <c r="S69" s="6"/>
      <c r="T69" s="34"/>
      <c r="U69" s="35">
        <v>0.64180000000000004</v>
      </c>
      <c r="V69" s="16" t="str">
        <f t="shared" si="9"/>
        <v/>
      </c>
      <c r="W69" s="42">
        <f>(V72-$C$80)*T74</f>
        <v>-15.23979139876923</v>
      </c>
      <c r="X69" s="7"/>
      <c r="Y69" s="6"/>
      <c r="Z69" s="34"/>
      <c r="AA69" s="35">
        <v>0.4914</v>
      </c>
      <c r="AB69" s="16" t="str">
        <f t="shared" si="10"/>
        <v/>
      </c>
      <c r="AC69" s="42">
        <f>(AB72-$C$80)*Z74</f>
        <v>-18.378171507692308</v>
      </c>
      <c r="AD69" s="7"/>
      <c r="AE69" s="6"/>
      <c r="AF69" s="36"/>
      <c r="AG69" s="37">
        <v>0.59709999999999996</v>
      </c>
      <c r="AH69" s="16" t="str">
        <f t="shared" si="11"/>
        <v/>
      </c>
      <c r="AI69" s="42">
        <f>(AH72-$C$80)*AF74</f>
        <v>-14.972054004000002</v>
      </c>
      <c r="AJ69" s="7"/>
      <c r="AK69" s="6"/>
    </row>
    <row r="70" spans="1:45" x14ac:dyDescent="0.25">
      <c r="A70" s="3">
        <v>30</v>
      </c>
      <c r="B70" s="34"/>
      <c r="C70" s="37">
        <v>0</v>
      </c>
      <c r="D70" s="16" t="str">
        <f t="shared" si="6"/>
        <v/>
      </c>
      <c r="E70" s="42">
        <f>((B72-$C$79)*C72*8.34)*B74</f>
        <v>48.151897983870974</v>
      </c>
      <c r="F70" s="7"/>
      <c r="G70" s="6"/>
      <c r="H70" s="34"/>
      <c r="I70" s="35">
        <v>0.50049999999999994</v>
      </c>
      <c r="J70" s="16" t="str">
        <f t="shared" si="7"/>
        <v/>
      </c>
      <c r="K70" s="42">
        <f>((H72-$C$79)*I72*8.34)*H74</f>
        <v>1.4134640340000004</v>
      </c>
      <c r="L70" s="7"/>
      <c r="M70" s="6"/>
      <c r="N70" s="36">
        <v>7.5999999999999998E-2</v>
      </c>
      <c r="O70" s="37">
        <v>0.41820000000000002</v>
      </c>
      <c r="P70" s="16">
        <f t="shared" si="8"/>
        <v>0.26507188799999998</v>
      </c>
      <c r="Q70" s="42">
        <f>((N72-$C$79)*O72*8.34)*N74</f>
        <v>5.7370991515384668</v>
      </c>
      <c r="R70" s="7"/>
      <c r="S70" s="6"/>
      <c r="T70" s="34"/>
      <c r="U70" s="35">
        <v>0.64329999999999998</v>
      </c>
      <c r="V70" s="16" t="str">
        <f t="shared" si="9"/>
        <v/>
      </c>
      <c r="W70" s="42">
        <f>((T72-$C$79)*U72*8.34)*T74</f>
        <v>5.7410061849230809</v>
      </c>
      <c r="X70" s="7"/>
      <c r="Y70" s="6"/>
      <c r="Z70" s="34">
        <v>0.15</v>
      </c>
      <c r="AA70" s="35">
        <v>0.4446</v>
      </c>
      <c r="AB70" s="16">
        <f t="shared" si="10"/>
        <v>0.55619459999999998</v>
      </c>
      <c r="AC70" s="42">
        <f>((Z72-$C$79)*AA72*8.34)*Z74</f>
        <v>2.8287586979999979</v>
      </c>
      <c r="AD70" s="7"/>
      <c r="AE70" s="6"/>
      <c r="AF70" s="36"/>
      <c r="AG70" s="37">
        <v>0.57140000000000002</v>
      </c>
      <c r="AH70" s="16" t="str">
        <f t="shared" si="11"/>
        <v/>
      </c>
      <c r="AI70" s="42">
        <f>((AF72-$C$79)*AG72*8.34)*AF74</f>
        <v>4.5290414480000001</v>
      </c>
      <c r="AJ70" s="7"/>
      <c r="AK70" s="6"/>
    </row>
    <row r="71" spans="1:45" x14ac:dyDescent="0.25">
      <c r="A71" s="3">
        <v>31</v>
      </c>
      <c r="B71" s="34"/>
      <c r="C71" s="37">
        <v>0</v>
      </c>
      <c r="D71" s="16" t="str">
        <f t="shared" si="6"/>
        <v/>
      </c>
      <c r="E71" s="78">
        <f>IF(E70&gt;E69,(IF(E70&gt;0,E70,0)),(IF(E69&gt;0,E69,0)))</f>
        <v>48.151897983870974</v>
      </c>
      <c r="F71" s="45">
        <f>IF(F74&gt;0,(B72-(E71/(C72*8.34*B74))),B72)</f>
        <v>2.1060000000000003</v>
      </c>
      <c r="G71" s="58">
        <f>IF(F74&gt;0,(D72-(E71/B74)),D72)</f>
        <v>2.7340738440000001</v>
      </c>
      <c r="H71" s="34">
        <v>8.2000000000000003E-2</v>
      </c>
      <c r="I71" s="35">
        <v>0.47289999999999999</v>
      </c>
      <c r="J71" s="16">
        <f t="shared" si="7"/>
        <v>0.32340685200000002</v>
      </c>
      <c r="K71" s="44">
        <f>IF(K70&gt;K69,(IF(K70&gt;0,K70,0)),(IF(K69&gt;0,K69,0)))</f>
        <v>1.4134640340000004</v>
      </c>
      <c r="L71" s="45">
        <f>IF(L74&gt;0,(H72-(K71/(I72*8.34*H74))),H72)</f>
        <v>8.533333333333333E-2</v>
      </c>
      <c r="M71" s="58">
        <f>IF(L74&gt;0,(J72-(K71/H74)),J72)</f>
        <v>0.32555666571428571</v>
      </c>
      <c r="N71" s="36"/>
      <c r="O71" s="37"/>
      <c r="P71" s="16" t="str">
        <f t="shared" si="8"/>
        <v/>
      </c>
      <c r="Q71" s="78">
        <f>IF(Q70&gt;Q69,(IF(Q70&gt;0,Q70,0)),(IF(Q69&gt;0,Q69,0)))</f>
        <v>5.7370991515384668</v>
      </c>
      <c r="R71" s="45">
        <f>IF(R74&gt;0,(N72-(Q71/(O72*8.34*N74))),N72)</f>
        <v>0.1261538461538462</v>
      </c>
      <c r="S71" s="58">
        <f>IF(R74&gt;0,(P72-(Q71/N74)),P72)</f>
        <v>0.48191406923076918</v>
      </c>
      <c r="T71" s="34">
        <v>0.05</v>
      </c>
      <c r="U71" s="35">
        <v>0.61899999999999999</v>
      </c>
      <c r="V71" s="16">
        <f t="shared" si="9"/>
        <v>0.25812299999999999</v>
      </c>
      <c r="W71" s="78">
        <f>IF(W70&gt;W69,(IF(W70&gt;0,W70,0)),(IF(W69&gt;0,W69,0)))</f>
        <v>5.7410061849230809</v>
      </c>
      <c r="X71" s="45">
        <f>IF(X74&gt;0,(T72-(W71/(U72*8.34*T74))),T72)</f>
        <v>0.11707692307692311</v>
      </c>
      <c r="Y71" s="58">
        <f>IF(X74&gt;0,(V72-(W71/T74)),V72)</f>
        <v>0.50839382584615389</v>
      </c>
      <c r="Z71" s="36"/>
      <c r="AA71" s="37"/>
      <c r="AB71" s="16" t="str">
        <f t="shared" si="10"/>
        <v/>
      </c>
      <c r="AC71" s="78">
        <f>IF(AC70&gt;AC69,(IF(AC70&gt;0,AC70,0)),(IF(AC69&gt;0,AC69,0)))</f>
        <v>2.8287586979999979</v>
      </c>
      <c r="AD71" s="45">
        <f>IF(AD74&gt;0,(Z72-(AC71/(AA72*8.34*Z74))),Z72)</f>
        <v>9.6499999999999989E-2</v>
      </c>
      <c r="AE71" s="58">
        <f>IF(AD74&gt;0,(AB72-(AC71/Z74)),AB72)</f>
        <v>0.38739428307692303</v>
      </c>
      <c r="AF71" s="34"/>
      <c r="AG71" s="35">
        <v>0.62619999999999998</v>
      </c>
      <c r="AH71" s="16" t="str">
        <f t="shared" si="11"/>
        <v/>
      </c>
      <c r="AI71" s="78">
        <f>IF(AI70&gt;AI69,(IF(AI70&gt;0,AI70,0)),(IF(AI69&gt;0,AI69,0)))</f>
        <v>4.5290414480000001</v>
      </c>
      <c r="AJ71" s="45">
        <f>IF(AJ74&gt;0,(AF72-(AI71/(AG72*8.34*AF74))),AF72)</f>
        <v>0.10633333333333334</v>
      </c>
      <c r="AK71" s="58">
        <f>IF(AJ74&gt;0,(AH72-(AI71/AF74)),AH72)</f>
        <v>0.51703051599999994</v>
      </c>
    </row>
    <row r="72" spans="1:45" ht="28.5" customHeight="1" thickBot="1" x14ac:dyDescent="0.3">
      <c r="A72" s="83" t="s">
        <v>20</v>
      </c>
      <c r="B72" s="46">
        <f>AVERAGE(B41:B71)</f>
        <v>2.1060000000000003</v>
      </c>
      <c r="C72" s="40">
        <f>AVERAGE(C41:C71)</f>
        <v>0.11370967741935484</v>
      </c>
      <c r="D72" s="41">
        <f>AVERAGE(D41:D71)</f>
        <v>2.7340738440000001</v>
      </c>
      <c r="E72" s="19"/>
      <c r="F72" s="19"/>
      <c r="G72" s="15"/>
      <c r="H72" s="39">
        <f>AVERAGE(H41:H71)</f>
        <v>8.533333333333333E-2</v>
      </c>
      <c r="I72" s="40">
        <f>AVERAGE(I41:I71)</f>
        <v>0.52907419354838725</v>
      </c>
      <c r="J72" s="41">
        <f>AVERAGE(J41:J71)</f>
        <v>0.32555666571428571</v>
      </c>
      <c r="K72" s="59"/>
      <c r="L72" s="19"/>
      <c r="M72" s="15"/>
      <c r="N72" s="39">
        <f>AVERAGE(N41:N71)</f>
        <v>0.1261538461538462</v>
      </c>
      <c r="O72" s="40">
        <f>AVERAGE(O41:O71)</f>
        <v>0.44825666666666664</v>
      </c>
      <c r="P72" s="41">
        <f>AVERAGE(P41:P71)</f>
        <v>0.48191406923076918</v>
      </c>
      <c r="Q72" s="19"/>
      <c r="R72" s="19"/>
      <c r="S72" s="57"/>
      <c r="T72" s="39">
        <f>AVERAGE(T41:T71)</f>
        <v>0.11707692307692311</v>
      </c>
      <c r="U72" s="40">
        <f>AVERAGE(U41:U71)</f>
        <v>0.52773548387096769</v>
      </c>
      <c r="V72" s="41">
        <f>AVERAGE(V41:V71)</f>
        <v>0.50839382584615389</v>
      </c>
      <c r="W72" s="59"/>
      <c r="X72" s="19"/>
      <c r="Y72" s="57"/>
      <c r="Z72" s="39">
        <f>AVERAGE(Z41:Z71)</f>
        <v>9.6499999999999989E-2</v>
      </c>
      <c r="AA72" s="40">
        <f>AVERAGE(AA41:AA71)</f>
        <v>0.52585999999999988</v>
      </c>
      <c r="AB72" s="41">
        <f>AVERAGE(AB41:AB71)</f>
        <v>0.38739428307692303</v>
      </c>
      <c r="AC72" s="19"/>
      <c r="AD72" s="19"/>
      <c r="AE72" s="57"/>
      <c r="AF72" s="39">
        <f>AVERAGE(AF41:AF71)</f>
        <v>0.10633333333333334</v>
      </c>
      <c r="AG72" s="40">
        <f>AVERAGE(AG41:AG71)</f>
        <v>0.55907741935483868</v>
      </c>
      <c r="AH72" s="41">
        <f>AVERAGE(AH41:AH71)</f>
        <v>0.51703051599999994</v>
      </c>
      <c r="AI72" s="59"/>
      <c r="AJ72" s="19"/>
      <c r="AK72" s="57"/>
    </row>
    <row r="73" spans="1:45" ht="15.75" thickBot="1" x14ac:dyDescent="0.3">
      <c r="A73" s="83"/>
      <c r="B73" s="8" t="s">
        <v>15</v>
      </c>
      <c r="C73" s="9" t="s">
        <v>15</v>
      </c>
      <c r="D73" s="17" t="s">
        <v>15</v>
      </c>
      <c r="E73" s="17" t="s">
        <v>16</v>
      </c>
      <c r="F73" s="17"/>
      <c r="G73" s="17"/>
      <c r="H73" s="8" t="s">
        <v>15</v>
      </c>
      <c r="I73" s="9" t="s">
        <v>15</v>
      </c>
      <c r="J73" s="17" t="s">
        <v>15</v>
      </c>
      <c r="K73" s="17" t="s">
        <v>16</v>
      </c>
      <c r="L73" s="17"/>
      <c r="M73" s="17"/>
      <c r="N73" s="8" t="s">
        <v>15</v>
      </c>
      <c r="O73" s="9" t="s">
        <v>15</v>
      </c>
      <c r="P73" s="17" t="s">
        <v>15</v>
      </c>
      <c r="Q73" s="17" t="s">
        <v>16</v>
      </c>
      <c r="R73" s="17"/>
      <c r="S73" s="17"/>
      <c r="T73" s="8" t="s">
        <v>15</v>
      </c>
      <c r="U73" s="9" t="s">
        <v>15</v>
      </c>
      <c r="V73" s="17" t="s">
        <v>15</v>
      </c>
      <c r="W73" s="17" t="s">
        <v>16</v>
      </c>
      <c r="X73" s="17"/>
      <c r="Y73" s="17"/>
      <c r="Z73" s="8" t="s">
        <v>15</v>
      </c>
      <c r="AA73" s="9" t="s">
        <v>15</v>
      </c>
      <c r="AB73" s="17" t="s">
        <v>15</v>
      </c>
      <c r="AC73" s="17" t="s">
        <v>16</v>
      </c>
      <c r="AD73" s="17"/>
      <c r="AE73" s="17"/>
      <c r="AF73" s="8" t="s">
        <v>15</v>
      </c>
      <c r="AG73" s="9" t="s">
        <v>15</v>
      </c>
      <c r="AH73" s="17" t="s">
        <v>15</v>
      </c>
      <c r="AI73" s="17" t="s">
        <v>16</v>
      </c>
      <c r="AJ73" s="17"/>
      <c r="AK73" s="17"/>
    </row>
    <row r="74" spans="1:45" ht="51" customHeight="1" thickBot="1" x14ac:dyDescent="0.3">
      <c r="A74" s="61" t="s">
        <v>56</v>
      </c>
      <c r="B74" s="43" cm="1">
        <f t="array" ref="B74">COUNT(IF(C41:C71&lt;&gt;0,C41:C71))</f>
        <v>25</v>
      </c>
      <c r="C74" s="61" t="s">
        <v>30</v>
      </c>
      <c r="D74" s="65">
        <f>SUM($E$34,$K$34,$Q$34,$W$34,$AC$34,$AI$34,E71)</f>
        <v>49.099081086178664</v>
      </c>
      <c r="E74" s="62" t="s">
        <v>31</v>
      </c>
      <c r="F74" s="66">
        <f>$C$83-D74</f>
        <v>-36.29908108617866</v>
      </c>
      <c r="G74" s="64" t="str">
        <f>IF(F74&gt;0,"okay","NO CREDITS")</f>
        <v>NO CREDITS</v>
      </c>
      <c r="H74" s="43" cm="1">
        <f t="array" ref="H74">COUNT(IF(I41:I71&lt;&gt;0,I41:I71))</f>
        <v>31</v>
      </c>
      <c r="I74" s="61" t="s">
        <v>30</v>
      </c>
      <c r="J74" s="65">
        <f>SUM($E$34,$K$34,$Q$34,$W$34,$AC$34,$AI$34,E71,K71)</f>
        <v>50.512545120178665</v>
      </c>
      <c r="K74" s="62" t="s">
        <v>31</v>
      </c>
      <c r="L74" s="66">
        <f>$C$83-J74</f>
        <v>-37.71254512017866</v>
      </c>
      <c r="M74" s="64" t="str">
        <f>IF(L74&gt;0,"okay","NO CREDITS")</f>
        <v>NO CREDITS</v>
      </c>
      <c r="N74" s="43" cm="1">
        <f t="array" ref="N74">COUNT(IF(O41:O71&lt;&gt;0,O41:O71))</f>
        <v>30</v>
      </c>
      <c r="O74" s="61" t="s">
        <v>30</v>
      </c>
      <c r="P74" s="65">
        <f>SUM($E$34,$K$34,$Q$34,$W$34,$AC$34,$AI$34,E71,K71,Q71)</f>
        <v>56.249644271717131</v>
      </c>
      <c r="Q74" s="62" t="s">
        <v>31</v>
      </c>
      <c r="R74" s="66">
        <f>$C$83-P74</f>
        <v>-43.449644271717133</v>
      </c>
      <c r="S74" s="64" t="str">
        <f>IF(R74&gt;0,"okay","NO CREDITS")</f>
        <v>NO CREDITS</v>
      </c>
      <c r="T74" s="43" cm="1">
        <f t="array" ref="T74">COUNT(IF(U41:U71&lt;&gt;0,U41:U71))</f>
        <v>31</v>
      </c>
      <c r="U74" s="61" t="s">
        <v>30</v>
      </c>
      <c r="V74" s="65">
        <f>SUM($E$34,$K$34,$Q$34,$W$34,$AC$34,$AI$34,E71,K71,Q71,W71)</f>
        <v>61.990650456640211</v>
      </c>
      <c r="W74" s="62" t="s">
        <v>31</v>
      </c>
      <c r="X74" s="66">
        <f>$C$83-V74</f>
        <v>-49.190650456640213</v>
      </c>
      <c r="Y74" s="64" t="str">
        <f>IF(X74&gt;0,"okay","NO CREDITS")</f>
        <v>NO CREDITS</v>
      </c>
      <c r="Z74" s="43" cm="1">
        <f t="array" ref="Z74">COUNT(IF(AA41:AA71&lt;&gt;0,AA41:AA71))</f>
        <v>30</v>
      </c>
      <c r="AA74" s="61" t="s">
        <v>30</v>
      </c>
      <c r="AB74" s="65">
        <f>SUM($E$34,$K$34,$Q$34,$W$34,$AC$34,$AI$34,E71,K71,Q71,W71,AC71)</f>
        <v>64.819409154640212</v>
      </c>
      <c r="AC74" s="62" t="s">
        <v>31</v>
      </c>
      <c r="AD74" s="66">
        <f>$C$83-AB74</f>
        <v>-52.019409154640215</v>
      </c>
      <c r="AE74" s="64" t="str">
        <f>IF(AD74&gt;0,"okay","NO CREDITS")</f>
        <v>NO CREDITS</v>
      </c>
      <c r="AF74" s="43" cm="1">
        <f t="array" ref="AF74">COUNT(IF(AG41:AG71&lt;&gt;0,AG41:AG71))</f>
        <v>31</v>
      </c>
      <c r="AG74" s="61" t="s">
        <v>30</v>
      </c>
      <c r="AH74" s="65">
        <f>SUM($E$34,$K$34,$Q$34,$W$34,$AC$34,$AI$34,E71,K71,Q71,W71,AC71,AI71)</f>
        <v>69.348450602640213</v>
      </c>
      <c r="AI74" s="62" t="s">
        <v>31</v>
      </c>
      <c r="AJ74" s="66">
        <f>$C$83-AH74</f>
        <v>-56.548450602640216</v>
      </c>
      <c r="AK74" s="64" t="str">
        <f>IF(AJ74&gt;0,"okay","NO CREDITS")</f>
        <v>NO CREDITS</v>
      </c>
      <c r="AO74" s="1"/>
      <c r="AQ74"/>
      <c r="AR74" s="1"/>
      <c r="AS74"/>
    </row>
    <row r="75" spans="1:45" x14ac:dyDescent="0.25">
      <c r="A75" s="4"/>
      <c r="B75" s="1"/>
      <c r="C75" s="1"/>
      <c r="G75" s="5"/>
      <c r="H75" s="1"/>
      <c r="I75" s="1"/>
      <c r="M75" s="1"/>
      <c r="N75" s="1"/>
      <c r="O75" s="1"/>
      <c r="S75" s="1"/>
      <c r="T75" s="1"/>
      <c r="U75" s="1"/>
      <c r="Y75" s="1"/>
      <c r="Z75" s="1"/>
      <c r="AA75" s="1"/>
      <c r="AE75" s="1"/>
      <c r="AF75" s="1"/>
      <c r="AG75" s="1"/>
      <c r="AK75" s="1"/>
    </row>
    <row r="76" spans="1:45" ht="15.75" thickBot="1" x14ac:dyDescent="0.3">
      <c r="AL76" s="1"/>
      <c r="AP76"/>
      <c r="AQ76"/>
      <c r="AS76"/>
    </row>
    <row r="77" spans="1:45" x14ac:dyDescent="0.25">
      <c r="A77" s="96" t="s">
        <v>17</v>
      </c>
      <c r="B77" s="97"/>
      <c r="C77" s="25"/>
      <c r="D77" s="26"/>
      <c r="AL77" s="1"/>
      <c r="AP77"/>
      <c r="AQ77"/>
      <c r="AS77"/>
    </row>
    <row r="78" spans="1:45" x14ac:dyDescent="0.25">
      <c r="A78" s="91" t="s">
        <v>14</v>
      </c>
      <c r="B78" s="92"/>
      <c r="C78" s="47">
        <v>0.22500000000000001</v>
      </c>
      <c r="D78" s="27" t="s">
        <v>18</v>
      </c>
      <c r="AL78" s="1"/>
      <c r="AP78"/>
      <c r="AQ78"/>
      <c r="AS78"/>
    </row>
    <row r="79" spans="1:45" x14ac:dyDescent="0.25">
      <c r="A79" s="91" t="s">
        <v>22</v>
      </c>
      <c r="B79" s="92"/>
      <c r="C79" s="47">
        <v>7.4999999999999997E-2</v>
      </c>
      <c r="D79" s="27" t="s">
        <v>18</v>
      </c>
      <c r="F79" s="13"/>
      <c r="S79" s="13"/>
      <c r="AL79" s="1"/>
      <c r="AP79"/>
      <c r="AQ79"/>
      <c r="AS79"/>
    </row>
    <row r="80" spans="1:45" ht="15.75" thickBot="1" x14ac:dyDescent="0.3">
      <c r="A80" s="93" t="s">
        <v>22</v>
      </c>
      <c r="B80" s="94"/>
      <c r="C80" s="48">
        <v>1</v>
      </c>
      <c r="D80" s="29" t="s">
        <v>19</v>
      </c>
      <c r="AL80" s="1"/>
      <c r="AP80"/>
      <c r="AQ80"/>
      <c r="AS80"/>
    </row>
    <row r="81" spans="1:45" ht="15.75" thickBot="1" x14ac:dyDescent="0.3"/>
    <row r="82" spans="1:45" ht="22.5" x14ac:dyDescent="0.25">
      <c r="A82" s="96" t="s">
        <v>28</v>
      </c>
      <c r="B82" s="97"/>
      <c r="C82" s="25"/>
      <c r="D82" s="26"/>
      <c r="F82" s="31" t="s">
        <v>23</v>
      </c>
      <c r="G82" t="s">
        <v>62</v>
      </c>
    </row>
    <row r="83" spans="1:45" x14ac:dyDescent="0.25">
      <c r="A83" s="91">
        <v>2024</v>
      </c>
      <c r="B83" s="92"/>
      <c r="C83" s="47">
        <v>12.8</v>
      </c>
      <c r="D83" s="27" t="s">
        <v>29</v>
      </c>
      <c r="F83" s="31" t="s">
        <v>32</v>
      </c>
      <c r="G83" s="1" t="s">
        <v>33</v>
      </c>
    </row>
    <row r="84" spans="1:45" ht="33.75" x14ac:dyDescent="0.25">
      <c r="A84" s="91">
        <v>2025</v>
      </c>
      <c r="B84" s="92"/>
      <c r="C84" s="47">
        <v>21.8</v>
      </c>
      <c r="D84" s="27" t="s">
        <v>29</v>
      </c>
      <c r="F84" s="22" t="s">
        <v>24</v>
      </c>
      <c r="G84" s="1" t="s">
        <v>54</v>
      </c>
    </row>
    <row r="85" spans="1:45" x14ac:dyDescent="0.25">
      <c r="A85" s="91">
        <v>2026</v>
      </c>
      <c r="B85" s="92"/>
      <c r="C85" s="53">
        <v>21.8</v>
      </c>
      <c r="D85" s="27" t="s">
        <v>29</v>
      </c>
    </row>
    <row r="86" spans="1:45" ht="45" x14ac:dyDescent="0.25">
      <c r="A86" s="50"/>
      <c r="B86" s="13">
        <v>2027</v>
      </c>
      <c r="C86" s="47">
        <v>21.8</v>
      </c>
      <c r="D86" s="27" t="s">
        <v>29</v>
      </c>
      <c r="F86" s="23" t="s">
        <v>25</v>
      </c>
      <c r="G86" t="s">
        <v>68</v>
      </c>
    </row>
    <row r="87" spans="1:45" x14ac:dyDescent="0.25">
      <c r="A87" s="50"/>
      <c r="B87" s="13">
        <v>2028</v>
      </c>
      <c r="C87" s="47">
        <v>21.8</v>
      </c>
      <c r="D87" s="27" t="s">
        <v>29</v>
      </c>
    </row>
    <row r="88" spans="1:45" x14ac:dyDescent="0.25">
      <c r="A88" s="50"/>
      <c r="B88" s="13">
        <v>2029</v>
      </c>
      <c r="C88" s="47">
        <v>2.1800000000000002</v>
      </c>
      <c r="D88" s="27" t="s">
        <v>29</v>
      </c>
    </row>
    <row r="89" spans="1:45" ht="15.75" thickBot="1" x14ac:dyDescent="0.3">
      <c r="A89" s="51"/>
      <c r="B89" s="28">
        <v>2030</v>
      </c>
      <c r="C89" s="52">
        <v>2.1800000000000002</v>
      </c>
      <c r="D89" s="29" t="s">
        <v>29</v>
      </c>
    </row>
    <row r="93" spans="1:45" ht="15" customHeight="1" x14ac:dyDescent="0.25">
      <c r="D93"/>
      <c r="G93" s="1"/>
      <c r="J93"/>
      <c r="M93" s="1"/>
      <c r="P93"/>
      <c r="S93" s="1"/>
      <c r="V93"/>
      <c r="Y93" s="1"/>
      <c r="AB93"/>
      <c r="AE93" s="1"/>
      <c r="AH93"/>
      <c r="AI93"/>
      <c r="AJ93"/>
      <c r="AK93" s="1"/>
      <c r="AL93" s="1"/>
      <c r="AN93" s="1"/>
      <c r="AP93"/>
      <c r="AQ93"/>
      <c r="AS93"/>
    </row>
    <row r="94" spans="1:45" ht="15" customHeight="1" x14ac:dyDescent="0.25">
      <c r="D94"/>
      <c r="G94" s="1"/>
      <c r="J94"/>
      <c r="M94" s="1"/>
      <c r="P94"/>
      <c r="S94" s="1"/>
      <c r="V94"/>
      <c r="Y94" s="1"/>
      <c r="AB94"/>
      <c r="AE94" s="1"/>
      <c r="AH94"/>
      <c r="AI94"/>
      <c r="AJ94"/>
      <c r="AK94" s="1"/>
      <c r="AL94" s="1"/>
      <c r="AN94" s="1"/>
      <c r="AP94"/>
      <c r="AQ94"/>
      <c r="AS94"/>
    </row>
    <row r="95" spans="1:45" ht="15" customHeight="1" x14ac:dyDescent="0.25">
      <c r="D95"/>
      <c r="G95" s="1"/>
      <c r="J95"/>
      <c r="M95" s="1"/>
      <c r="P95"/>
      <c r="S95" s="1"/>
      <c r="V95"/>
      <c r="Y95" s="1"/>
      <c r="AB95"/>
      <c r="AE95" s="1"/>
      <c r="AH95"/>
      <c r="AI95"/>
      <c r="AJ95"/>
      <c r="AK95" s="1"/>
      <c r="AL95" s="1"/>
      <c r="AN95" s="1"/>
      <c r="AP95"/>
      <c r="AQ95"/>
      <c r="AS95"/>
    </row>
    <row r="96" spans="1:45" ht="15" customHeight="1" x14ac:dyDescent="0.25">
      <c r="D96"/>
      <c r="G96" s="1"/>
      <c r="J96"/>
      <c r="M96" s="1"/>
      <c r="P96"/>
      <c r="S96" s="1"/>
      <c r="V96"/>
      <c r="Y96" s="1"/>
      <c r="AB96"/>
      <c r="AE96" s="1"/>
      <c r="AH96"/>
      <c r="AI96"/>
      <c r="AJ96"/>
      <c r="AK96" s="1"/>
      <c r="AL96" s="1"/>
      <c r="AN96" s="1"/>
      <c r="AP96"/>
      <c r="AQ96"/>
      <c r="AS96"/>
    </row>
    <row r="97" spans="4:45" ht="15" customHeight="1" x14ac:dyDescent="0.25">
      <c r="D97"/>
      <c r="G97" s="1"/>
      <c r="J97"/>
      <c r="M97" s="1"/>
      <c r="P97"/>
      <c r="S97" s="1"/>
      <c r="V97"/>
      <c r="Y97" s="1"/>
      <c r="AB97"/>
      <c r="AE97" s="1"/>
      <c r="AH97"/>
      <c r="AI97"/>
      <c r="AJ97"/>
      <c r="AK97" s="1"/>
      <c r="AL97" s="1"/>
      <c r="AN97" s="1"/>
      <c r="AP97"/>
      <c r="AQ97"/>
      <c r="AS97"/>
    </row>
    <row r="98" spans="4:45" ht="15.75" customHeight="1" x14ac:dyDescent="0.25">
      <c r="D98"/>
      <c r="G98" s="1"/>
      <c r="J98"/>
      <c r="M98" s="1"/>
      <c r="P98"/>
      <c r="S98" s="1"/>
      <c r="V98"/>
      <c r="Y98" s="1"/>
      <c r="AB98"/>
      <c r="AE98" s="1"/>
      <c r="AH98"/>
      <c r="AI98"/>
      <c r="AJ98"/>
      <c r="AK98" s="1"/>
      <c r="AL98" s="1"/>
      <c r="AN98" s="1"/>
      <c r="AP98"/>
      <c r="AQ98"/>
      <c r="AS98"/>
    </row>
  </sheetData>
  <sheetProtection algorithmName="SHA-512" hashValue="dpwFqwBGnqtpUDvkuE0Vir3qLS/jx5G272ywS0G7ksdNiGYLl6JL3xdbYoR8pIG/RjhXl1SwTxTQMZTy2Iox7w==" saltValue="YDlI7Mvn4Ar52Zq/tKze+w==" spinCount="100000" sheet="1" objects="1" scenarios="1"/>
  <mergeCells count="23">
    <mergeCell ref="A85:B85"/>
    <mergeCell ref="A1:AK1"/>
    <mergeCell ref="B2:G2"/>
    <mergeCell ref="H2:M2"/>
    <mergeCell ref="N2:S2"/>
    <mergeCell ref="T2:Y2"/>
    <mergeCell ref="Z2:AE2"/>
    <mergeCell ref="AF2:AK2"/>
    <mergeCell ref="A77:B77"/>
    <mergeCell ref="A78:B78"/>
    <mergeCell ref="AF39:AK39"/>
    <mergeCell ref="B39:G39"/>
    <mergeCell ref="H39:M39"/>
    <mergeCell ref="A35:A36"/>
    <mergeCell ref="A79:B79"/>
    <mergeCell ref="A82:B82"/>
    <mergeCell ref="T39:Y39"/>
    <mergeCell ref="Z39:AE39"/>
    <mergeCell ref="A83:B83"/>
    <mergeCell ref="A84:B84"/>
    <mergeCell ref="A80:B80"/>
    <mergeCell ref="A72:A73"/>
    <mergeCell ref="N39:S39"/>
  </mergeCells>
  <conditionalFormatting sqref="F37">
    <cfRule type="cellIs" dxfId="58" priority="32" operator="lessThan">
      <formula>0</formula>
    </cfRule>
  </conditionalFormatting>
  <conditionalFormatting sqref="L37">
    <cfRule type="cellIs" dxfId="57" priority="31" operator="lessThan">
      <formula>0</formula>
    </cfRule>
  </conditionalFormatting>
  <conditionalFormatting sqref="R37">
    <cfRule type="cellIs" dxfId="56" priority="26" operator="lessThan">
      <formula>0</formula>
    </cfRule>
  </conditionalFormatting>
  <conditionalFormatting sqref="X37">
    <cfRule type="cellIs" dxfId="55" priority="23" operator="lessThan">
      <formula>0</formula>
    </cfRule>
  </conditionalFormatting>
  <conditionalFormatting sqref="AD37">
    <cfRule type="cellIs" dxfId="54" priority="22" operator="lessThan">
      <formula>0</formula>
    </cfRule>
  </conditionalFormatting>
  <conditionalFormatting sqref="AJ37">
    <cfRule type="cellIs" dxfId="53" priority="21" operator="lessThan">
      <formula>0</formula>
    </cfRule>
  </conditionalFormatting>
  <conditionalFormatting sqref="F74">
    <cfRule type="cellIs" dxfId="52" priority="18" operator="lessThan">
      <formula>0</formula>
    </cfRule>
  </conditionalFormatting>
  <conditionalFormatting sqref="G37">
    <cfRule type="containsText" dxfId="51" priority="17" operator="containsText" text="No">
      <formula>NOT(ISERROR(SEARCH("No",G37)))</formula>
    </cfRule>
  </conditionalFormatting>
  <conditionalFormatting sqref="M37">
    <cfRule type="containsText" dxfId="50" priority="16" operator="containsText" text="No">
      <formula>NOT(ISERROR(SEARCH("No",M37)))</formula>
    </cfRule>
  </conditionalFormatting>
  <conditionalFormatting sqref="S37">
    <cfRule type="containsText" dxfId="49" priority="15" operator="containsText" text="No">
      <formula>NOT(ISERROR(SEARCH("No",S37)))</formula>
    </cfRule>
  </conditionalFormatting>
  <conditionalFormatting sqref="Y37">
    <cfRule type="containsText" dxfId="48" priority="14" operator="containsText" text="No">
      <formula>NOT(ISERROR(SEARCH("No",Y37)))</formula>
    </cfRule>
  </conditionalFormatting>
  <conditionalFormatting sqref="AE37">
    <cfRule type="containsText" dxfId="47" priority="13" operator="containsText" text="No">
      <formula>NOT(ISERROR(SEARCH("No",AE37)))</formula>
    </cfRule>
  </conditionalFormatting>
  <conditionalFormatting sqref="AK37">
    <cfRule type="containsText" dxfId="46" priority="12" operator="containsText" text="No">
      <formula>NOT(ISERROR(SEARCH("No",AK37)))</formula>
    </cfRule>
  </conditionalFormatting>
  <conditionalFormatting sqref="G74">
    <cfRule type="containsText" dxfId="45" priority="11" operator="containsText" text="No">
      <formula>NOT(ISERROR(SEARCH("No",G74)))</formula>
    </cfRule>
  </conditionalFormatting>
  <conditionalFormatting sqref="L74">
    <cfRule type="cellIs" dxfId="44" priority="10" operator="lessThan">
      <formula>0</formula>
    </cfRule>
  </conditionalFormatting>
  <conditionalFormatting sqref="M74">
    <cfRule type="containsText" dxfId="43" priority="9" operator="containsText" text="No">
      <formula>NOT(ISERROR(SEARCH("No",M74)))</formula>
    </cfRule>
  </conditionalFormatting>
  <conditionalFormatting sqref="R74">
    <cfRule type="cellIs" dxfId="42" priority="8" operator="lessThan">
      <formula>0</formula>
    </cfRule>
  </conditionalFormatting>
  <conditionalFormatting sqref="S74">
    <cfRule type="containsText" dxfId="41" priority="7" operator="containsText" text="No">
      <formula>NOT(ISERROR(SEARCH("No",S74)))</formula>
    </cfRule>
  </conditionalFormatting>
  <conditionalFormatting sqref="X74">
    <cfRule type="cellIs" dxfId="40" priority="6" operator="lessThan">
      <formula>0</formula>
    </cfRule>
  </conditionalFormatting>
  <conditionalFormatting sqref="Y74">
    <cfRule type="containsText" dxfId="39" priority="5" operator="containsText" text="No">
      <formula>NOT(ISERROR(SEARCH("No",Y74)))</formula>
    </cfRule>
  </conditionalFormatting>
  <conditionalFormatting sqref="AD74">
    <cfRule type="cellIs" dxfId="38" priority="4" operator="lessThan">
      <formula>0</formula>
    </cfRule>
  </conditionalFormatting>
  <conditionalFormatting sqref="AE74">
    <cfRule type="containsText" dxfId="37" priority="3" operator="containsText" text="No">
      <formula>NOT(ISERROR(SEARCH("No",AE74)))</formula>
    </cfRule>
  </conditionalFormatting>
  <conditionalFormatting sqref="AJ74">
    <cfRule type="cellIs" dxfId="36" priority="2" operator="lessThan">
      <formula>0</formula>
    </cfRule>
  </conditionalFormatting>
  <conditionalFormatting sqref="AK74">
    <cfRule type="containsText" dxfId="35" priority="1" operator="containsText" text="No">
      <formula>NOT(ISERROR(SEARCH("No",AK74)))</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45B31-E366-4406-9F6D-55D726B7045D}">
  <dimension ref="A1:AT98"/>
  <sheetViews>
    <sheetView tabSelected="1" zoomScale="80" zoomScaleNormal="80" workbookViewId="0">
      <pane xSplit="1" topLeftCell="B1" activePane="topRight" state="frozen"/>
      <selection pane="topRight" activeCell="Q1" sqref="Q1"/>
    </sheetView>
  </sheetViews>
  <sheetFormatPr defaultRowHeight="15" x14ac:dyDescent="0.25"/>
  <cols>
    <col min="1" max="1" width="10.5703125" style="1" customWidth="1"/>
    <col min="2" max="2" width="9.7109375" style="1" customWidth="1"/>
    <col min="3" max="3" width="12" style="1" customWidth="1"/>
    <col min="4" max="4" width="10.85546875" style="1" customWidth="1"/>
    <col min="5" max="7" width="12.140625" style="1" customWidth="1"/>
    <col min="8" max="8" width="11.28515625" style="1" customWidth="1"/>
    <col min="9" max="9" width="11" style="1" customWidth="1"/>
    <col min="10" max="10" width="10.42578125" style="1" customWidth="1"/>
    <col min="11" max="11" width="12.140625" style="1" customWidth="1"/>
    <col min="12" max="12" width="12" style="1" customWidth="1"/>
    <col min="13" max="13" width="11.85546875" style="1" customWidth="1"/>
    <col min="14" max="14" width="11.28515625" style="1" customWidth="1"/>
    <col min="15" max="15" width="11.140625" style="1" customWidth="1"/>
    <col min="16" max="16" width="10.5703125" style="1" customWidth="1"/>
    <col min="17" max="17" width="12.28515625" style="1" customWidth="1"/>
    <col min="18" max="18" width="12" style="1" customWidth="1"/>
    <col min="19" max="19" width="12.28515625" style="1" customWidth="1"/>
    <col min="20" max="20" width="11.28515625" style="1" customWidth="1"/>
    <col min="21" max="22" width="11.140625" style="1" customWidth="1"/>
    <col min="23" max="23" width="12.28515625" style="1" customWidth="1"/>
    <col min="24" max="24" width="12.42578125" style="1" customWidth="1"/>
    <col min="25" max="25" width="12.7109375" style="1" customWidth="1"/>
    <col min="26" max="26" width="11" style="1" customWidth="1"/>
    <col min="27" max="28" width="11.140625" style="1" customWidth="1"/>
    <col min="29" max="29" width="12.85546875" style="1" customWidth="1"/>
    <col min="30" max="30" width="12.28515625" style="1" customWidth="1"/>
    <col min="31" max="31" width="12.42578125" style="1" customWidth="1"/>
    <col min="32" max="32" width="11.5703125" style="1" customWidth="1"/>
    <col min="33" max="34" width="11" style="1" customWidth="1"/>
    <col min="35" max="35" width="13.28515625" style="1" customWidth="1"/>
    <col min="36" max="37" width="12" style="1" customWidth="1"/>
    <col min="38" max="38" width="10.5703125" style="1" customWidth="1"/>
    <col min="39" max="39" width="16.42578125" style="1" customWidth="1"/>
    <col min="40" max="40" width="13.85546875" style="1" customWidth="1"/>
    <col min="41" max="41" width="12.140625" style="1" customWidth="1"/>
    <col min="42" max="16384" width="9.140625" style="1"/>
  </cols>
  <sheetData>
    <row r="1" spans="1:37" ht="16.5" thickBot="1" x14ac:dyDescent="0.3">
      <c r="A1" s="102"/>
      <c r="B1" s="102"/>
      <c r="C1" s="102"/>
      <c r="D1" s="102"/>
      <c r="E1" s="102"/>
      <c r="F1" s="102"/>
      <c r="G1" s="102"/>
      <c r="H1" s="102"/>
      <c r="I1" s="102"/>
      <c r="J1" s="102"/>
      <c r="K1" s="102"/>
      <c r="L1" s="102"/>
      <c r="M1" s="102"/>
      <c r="N1" s="102"/>
      <c r="O1" s="102"/>
      <c r="P1" s="102"/>
      <c r="Q1" s="105" t="s">
        <v>69</v>
      </c>
      <c r="R1" s="102" t="s">
        <v>53</v>
      </c>
      <c r="S1" s="102"/>
      <c r="T1" s="102"/>
      <c r="U1" s="102"/>
      <c r="V1" s="102"/>
      <c r="W1" s="102"/>
      <c r="X1" s="102"/>
      <c r="Y1" s="102"/>
      <c r="Z1" s="102"/>
      <c r="AA1" s="102"/>
      <c r="AB1" s="102"/>
      <c r="AC1" s="102"/>
      <c r="AD1" s="102"/>
      <c r="AE1" s="102"/>
      <c r="AF1" s="102"/>
      <c r="AG1" s="102"/>
      <c r="AH1" s="102"/>
      <c r="AI1" s="102"/>
      <c r="AJ1" s="102"/>
      <c r="AK1" s="102"/>
    </row>
    <row r="2" spans="1:37" x14ac:dyDescent="0.25">
      <c r="B2" s="87" t="s">
        <v>0</v>
      </c>
      <c r="C2" s="88"/>
      <c r="D2" s="89"/>
      <c r="E2" s="89"/>
      <c r="F2" s="89"/>
      <c r="G2" s="90"/>
      <c r="H2" s="87" t="s">
        <v>1</v>
      </c>
      <c r="I2" s="88"/>
      <c r="J2" s="89"/>
      <c r="K2" s="89"/>
      <c r="L2" s="89"/>
      <c r="M2" s="90"/>
      <c r="N2" s="87" t="s">
        <v>2</v>
      </c>
      <c r="O2" s="88"/>
      <c r="P2" s="89"/>
      <c r="Q2" s="89"/>
      <c r="R2" s="89"/>
      <c r="S2" s="90"/>
      <c r="T2" s="87" t="s">
        <v>3</v>
      </c>
      <c r="U2" s="88"/>
      <c r="V2" s="89"/>
      <c r="W2" s="89"/>
      <c r="X2" s="89"/>
      <c r="Y2" s="90"/>
      <c r="Z2" s="87" t="s">
        <v>4</v>
      </c>
      <c r="AA2" s="88"/>
      <c r="AB2" s="89"/>
      <c r="AC2" s="89"/>
      <c r="AD2" s="89"/>
      <c r="AE2" s="90"/>
      <c r="AF2" s="87" t="s">
        <v>5</v>
      </c>
      <c r="AG2" s="88"/>
      <c r="AH2" s="89"/>
      <c r="AI2" s="89"/>
      <c r="AJ2" s="89"/>
      <c r="AK2" s="90"/>
    </row>
    <row r="3" spans="1:37" ht="56.25" customHeight="1" x14ac:dyDescent="0.25">
      <c r="A3" s="2" t="s">
        <v>6</v>
      </c>
      <c r="B3" s="20" t="s">
        <v>27</v>
      </c>
      <c r="C3" s="21" t="s">
        <v>26</v>
      </c>
      <c r="D3" s="22" t="s">
        <v>24</v>
      </c>
      <c r="E3" s="23" t="s">
        <v>25</v>
      </c>
      <c r="F3" s="23" t="s">
        <v>21</v>
      </c>
      <c r="G3" s="24" t="s">
        <v>44</v>
      </c>
      <c r="H3" s="20" t="s">
        <v>27</v>
      </c>
      <c r="I3" s="21" t="s">
        <v>26</v>
      </c>
      <c r="J3" s="22" t="s">
        <v>24</v>
      </c>
      <c r="K3" s="23" t="s">
        <v>25</v>
      </c>
      <c r="L3" s="23" t="s">
        <v>21</v>
      </c>
      <c r="M3" s="24" t="s">
        <v>44</v>
      </c>
      <c r="N3" s="20" t="s">
        <v>27</v>
      </c>
      <c r="O3" s="21" t="s">
        <v>26</v>
      </c>
      <c r="P3" s="22" t="s">
        <v>24</v>
      </c>
      <c r="Q3" s="23" t="s">
        <v>25</v>
      </c>
      <c r="R3" s="23" t="s">
        <v>21</v>
      </c>
      <c r="S3" s="24" t="s">
        <v>44</v>
      </c>
      <c r="T3" s="20" t="s">
        <v>27</v>
      </c>
      <c r="U3" s="21" t="s">
        <v>26</v>
      </c>
      <c r="V3" s="22" t="s">
        <v>24</v>
      </c>
      <c r="W3" s="23" t="s">
        <v>25</v>
      </c>
      <c r="X3" s="23" t="s">
        <v>21</v>
      </c>
      <c r="Y3" s="24" t="s">
        <v>44</v>
      </c>
      <c r="Z3" s="20" t="s">
        <v>27</v>
      </c>
      <c r="AA3" s="21" t="s">
        <v>26</v>
      </c>
      <c r="AB3" s="22" t="s">
        <v>24</v>
      </c>
      <c r="AC3" s="23" t="s">
        <v>25</v>
      </c>
      <c r="AD3" s="23" t="s">
        <v>21</v>
      </c>
      <c r="AE3" s="24" t="s">
        <v>44</v>
      </c>
      <c r="AF3" s="20" t="s">
        <v>27</v>
      </c>
      <c r="AG3" s="21" t="s">
        <v>26</v>
      </c>
      <c r="AH3" s="22" t="s">
        <v>24</v>
      </c>
      <c r="AI3" s="23" t="s">
        <v>25</v>
      </c>
      <c r="AJ3" s="23" t="s">
        <v>21</v>
      </c>
      <c r="AK3" s="24" t="s">
        <v>44</v>
      </c>
    </row>
    <row r="4" spans="1:37" x14ac:dyDescent="0.25">
      <c r="A4" s="3">
        <v>1</v>
      </c>
      <c r="B4" s="73"/>
      <c r="C4" s="74"/>
      <c r="D4" s="16" t="str">
        <f>IF(ISBLANK(B4),"",(IF(ISNUMBER(B4),B4,0))*C4*8.34)</f>
        <v/>
      </c>
      <c r="E4" s="7"/>
      <c r="F4" s="7"/>
      <c r="G4" s="6"/>
      <c r="H4" s="76"/>
      <c r="I4" s="75"/>
      <c r="J4" s="16" t="str">
        <f>IF(ISBLANK(H4),"",(IF(ISNUMBER(H4),H4,0))*I4*8.34)</f>
        <v/>
      </c>
      <c r="K4" s="7"/>
      <c r="L4" s="7"/>
      <c r="M4" s="6"/>
      <c r="N4" s="77"/>
      <c r="O4" s="74"/>
      <c r="P4" s="16" t="str">
        <f>IF(ISBLANK(N4),"",(IF(ISNUMBER(N4),N4,0))*O4*8.34)</f>
        <v/>
      </c>
      <c r="Q4" s="7"/>
      <c r="R4" s="7"/>
      <c r="S4" s="6"/>
      <c r="T4" s="76"/>
      <c r="U4" s="75"/>
      <c r="V4" s="16" t="str">
        <f>IF(ISBLANK(T4),"",(IF(ISNUMBER(T4),T4,0))*U4*8.34)</f>
        <v/>
      </c>
      <c r="W4" s="7"/>
      <c r="X4" s="7"/>
      <c r="Y4" s="6"/>
      <c r="Z4" s="76"/>
      <c r="AA4" s="75"/>
      <c r="AB4" s="16" t="str">
        <f>IF(ISBLANK(Z4),"",(IF(ISNUMBER(Z4),Z4,0))*AA4*8.34)</f>
        <v/>
      </c>
      <c r="AC4" s="7"/>
      <c r="AD4" s="7"/>
      <c r="AE4" s="6"/>
      <c r="AF4" s="77"/>
      <c r="AG4" s="74"/>
      <c r="AH4" s="16" t="str">
        <f>IF(ISBLANK(AF4),"",(IF(ISNUMBER(AF4),AF4,0))*AG4*8.34)</f>
        <v/>
      </c>
      <c r="AI4" s="7"/>
      <c r="AJ4" s="7"/>
      <c r="AK4" s="6"/>
    </row>
    <row r="5" spans="1:37" ht="15" customHeight="1" x14ac:dyDescent="0.25">
      <c r="A5" s="3">
        <v>2</v>
      </c>
      <c r="B5" s="73"/>
      <c r="C5" s="74"/>
      <c r="D5" s="16" t="str">
        <f t="shared" ref="D5:D34" si="0">IF(ISBLANK(B5),"",(IF(ISNUMBER(B5),B5,0))*C5*8.34)</f>
        <v/>
      </c>
      <c r="E5" s="7"/>
      <c r="F5" s="7"/>
      <c r="G5" s="6"/>
      <c r="H5" s="77"/>
      <c r="I5" s="74"/>
      <c r="J5" s="16" t="str">
        <f t="shared" ref="J5:J34" si="1">IF(ISBLANK(H5),"",(IF(ISNUMBER(H5),H5,0))*I5*8.34)</f>
        <v/>
      </c>
      <c r="K5" s="7"/>
      <c r="L5" s="7"/>
      <c r="M5" s="6"/>
      <c r="N5" s="77"/>
      <c r="O5" s="74"/>
      <c r="P5" s="16" t="str">
        <f t="shared" ref="P5:P34" si="2">IF(ISBLANK(N5),"",(IF(ISNUMBER(N5),N5,0))*O5*8.34)</f>
        <v/>
      </c>
      <c r="Q5" s="7"/>
      <c r="R5" s="7"/>
      <c r="S5" s="6"/>
      <c r="T5" s="76"/>
      <c r="U5" s="75"/>
      <c r="V5" s="16" t="str">
        <f t="shared" ref="V5:V34" si="3">IF(ISBLANK(T5),"",(IF(ISNUMBER(T5),T5,0))*U5*8.34)</f>
        <v/>
      </c>
      <c r="W5" s="7"/>
      <c r="X5" s="7"/>
      <c r="Y5" s="6"/>
      <c r="Z5" s="76"/>
      <c r="AA5" s="75"/>
      <c r="AB5" s="16" t="str">
        <f t="shared" ref="AB5:AB34" si="4">IF(ISBLANK(Z5),"",(IF(ISNUMBER(Z5),Z5,0))*AA5*8.34)</f>
        <v/>
      </c>
      <c r="AC5" s="7"/>
      <c r="AD5" s="7"/>
      <c r="AE5" s="6"/>
      <c r="AF5" s="77"/>
      <c r="AG5" s="74"/>
      <c r="AH5" s="16" t="str">
        <f t="shared" ref="AH5:AH34" si="5">IF(ISBLANK(AF5),"",(IF(ISNUMBER(AF5),AF5,0))*AG5*8.34)</f>
        <v/>
      </c>
      <c r="AI5" s="7"/>
      <c r="AJ5" s="7"/>
      <c r="AK5" s="6"/>
    </row>
    <row r="6" spans="1:37" ht="15" customHeight="1" x14ac:dyDescent="0.25">
      <c r="A6" s="3">
        <v>3</v>
      </c>
      <c r="B6" s="73"/>
      <c r="C6" s="75"/>
      <c r="D6" s="16" t="str">
        <f t="shared" si="0"/>
        <v/>
      </c>
      <c r="E6" s="7"/>
      <c r="F6" s="7"/>
      <c r="G6" s="6"/>
      <c r="H6" s="77"/>
      <c r="I6" s="74"/>
      <c r="J6" s="16" t="str">
        <f t="shared" si="1"/>
        <v/>
      </c>
      <c r="K6" s="7"/>
      <c r="L6" s="7"/>
      <c r="M6" s="6"/>
      <c r="N6" s="77"/>
      <c r="O6" s="74"/>
      <c r="P6" s="16" t="str">
        <f t="shared" si="2"/>
        <v/>
      </c>
      <c r="Q6" s="7"/>
      <c r="R6" s="7"/>
      <c r="S6" s="6"/>
      <c r="T6" s="76"/>
      <c r="U6" s="75"/>
      <c r="V6" s="16" t="str">
        <f t="shared" si="3"/>
        <v/>
      </c>
      <c r="W6" s="7"/>
      <c r="X6" s="7"/>
      <c r="Y6" s="6"/>
      <c r="Z6" s="77"/>
      <c r="AA6" s="74"/>
      <c r="AB6" s="16" t="str">
        <f t="shared" si="4"/>
        <v/>
      </c>
      <c r="AC6" s="7"/>
      <c r="AD6" s="7"/>
      <c r="AE6" s="6"/>
      <c r="AF6" s="76"/>
      <c r="AG6" s="75"/>
      <c r="AH6" s="16" t="str">
        <f t="shared" si="5"/>
        <v/>
      </c>
      <c r="AI6" s="7"/>
      <c r="AJ6" s="7"/>
      <c r="AK6" s="6"/>
    </row>
    <row r="7" spans="1:37" ht="15" customHeight="1" x14ac:dyDescent="0.25">
      <c r="A7" s="3">
        <v>4</v>
      </c>
      <c r="B7" s="73"/>
      <c r="C7" s="75"/>
      <c r="D7" s="16" t="str">
        <f t="shared" si="0"/>
        <v/>
      </c>
      <c r="E7" s="7"/>
      <c r="F7" s="7"/>
      <c r="G7" s="6"/>
      <c r="H7" s="77"/>
      <c r="I7" s="74"/>
      <c r="J7" s="16" t="str">
        <f t="shared" si="1"/>
        <v/>
      </c>
      <c r="K7" s="7"/>
      <c r="L7" s="7"/>
      <c r="M7" s="6"/>
      <c r="N7" s="76"/>
      <c r="O7" s="75"/>
      <c r="P7" s="16" t="str">
        <f t="shared" si="2"/>
        <v/>
      </c>
      <c r="Q7" s="7"/>
      <c r="R7" s="7"/>
      <c r="S7" s="6"/>
      <c r="T7" s="76"/>
      <c r="U7" s="75"/>
      <c r="V7" s="16" t="str">
        <f t="shared" si="3"/>
        <v/>
      </c>
      <c r="W7" s="7"/>
      <c r="X7" s="7"/>
      <c r="Y7" s="6"/>
      <c r="Z7" s="77"/>
      <c r="AA7" s="74"/>
      <c r="AB7" s="16" t="str">
        <f t="shared" si="4"/>
        <v/>
      </c>
      <c r="AC7" s="7"/>
      <c r="AD7" s="7"/>
      <c r="AE7" s="6"/>
      <c r="AF7" s="76"/>
      <c r="AG7" s="75"/>
      <c r="AH7" s="16" t="str">
        <f t="shared" si="5"/>
        <v/>
      </c>
      <c r="AI7" s="7"/>
      <c r="AJ7" s="7"/>
      <c r="AK7" s="6"/>
    </row>
    <row r="8" spans="1:37" ht="15.75" customHeight="1" x14ac:dyDescent="0.25">
      <c r="A8" s="3">
        <v>5</v>
      </c>
      <c r="B8" s="73"/>
      <c r="C8" s="74"/>
      <c r="D8" s="16" t="str">
        <f t="shared" si="0"/>
        <v/>
      </c>
      <c r="E8" s="7"/>
      <c r="F8" s="7"/>
      <c r="G8" s="6"/>
      <c r="H8" s="76"/>
      <c r="I8" s="75"/>
      <c r="J8" s="16" t="str">
        <f t="shared" si="1"/>
        <v/>
      </c>
      <c r="K8" s="7"/>
      <c r="L8" s="7"/>
      <c r="M8" s="6"/>
      <c r="N8" s="76"/>
      <c r="O8" s="75"/>
      <c r="P8" s="16" t="str">
        <f t="shared" si="2"/>
        <v/>
      </c>
      <c r="Q8" s="7"/>
      <c r="R8" s="7"/>
      <c r="S8" s="6"/>
      <c r="T8" s="77"/>
      <c r="U8" s="74"/>
      <c r="V8" s="16" t="str">
        <f t="shared" si="3"/>
        <v/>
      </c>
      <c r="W8" s="7"/>
      <c r="X8" s="7"/>
      <c r="Y8" s="6"/>
      <c r="Z8" s="77"/>
      <c r="AA8" s="74"/>
      <c r="AB8" s="16" t="str">
        <f t="shared" si="4"/>
        <v/>
      </c>
      <c r="AC8" s="7"/>
      <c r="AD8" s="7"/>
      <c r="AE8" s="6"/>
      <c r="AF8" s="76"/>
      <c r="AG8" s="75"/>
      <c r="AH8" s="16" t="str">
        <f t="shared" si="5"/>
        <v/>
      </c>
      <c r="AI8" s="7"/>
      <c r="AJ8" s="7"/>
      <c r="AK8" s="6"/>
    </row>
    <row r="9" spans="1:37" ht="15.75" customHeight="1" x14ac:dyDescent="0.25">
      <c r="A9" s="3">
        <v>6</v>
      </c>
      <c r="B9" s="73"/>
      <c r="C9" s="75"/>
      <c r="D9" s="16" t="str">
        <f t="shared" si="0"/>
        <v/>
      </c>
      <c r="E9" s="7"/>
      <c r="F9" s="7"/>
      <c r="G9" s="6"/>
      <c r="H9" s="76"/>
      <c r="I9" s="75"/>
      <c r="J9" s="16" t="str">
        <f t="shared" si="1"/>
        <v/>
      </c>
      <c r="K9" s="7"/>
      <c r="L9" s="7"/>
      <c r="M9" s="6"/>
      <c r="N9" s="76"/>
      <c r="O9" s="75"/>
      <c r="P9" s="16" t="str">
        <f t="shared" si="2"/>
        <v/>
      </c>
      <c r="Q9" s="7"/>
      <c r="R9" s="7"/>
      <c r="S9" s="6"/>
      <c r="T9" s="77"/>
      <c r="U9" s="74"/>
      <c r="V9" s="16" t="str">
        <f t="shared" si="3"/>
        <v/>
      </c>
      <c r="W9" s="7"/>
      <c r="X9" s="7"/>
      <c r="Y9" s="6"/>
      <c r="Z9" s="76"/>
      <c r="AA9" s="75"/>
      <c r="AB9" s="16" t="str">
        <f t="shared" si="4"/>
        <v/>
      </c>
      <c r="AC9" s="7"/>
      <c r="AD9" s="7"/>
      <c r="AE9" s="6"/>
      <c r="AF9" s="76"/>
      <c r="AG9" s="75"/>
      <c r="AH9" s="16" t="str">
        <f t="shared" si="5"/>
        <v/>
      </c>
      <c r="AI9" s="7"/>
      <c r="AJ9" s="7"/>
      <c r="AK9" s="6"/>
    </row>
    <row r="10" spans="1:37" ht="15.75" customHeight="1" x14ac:dyDescent="0.25">
      <c r="A10" s="3">
        <v>7</v>
      </c>
      <c r="B10" s="73"/>
      <c r="C10" s="74"/>
      <c r="D10" s="16" t="str">
        <f t="shared" si="0"/>
        <v/>
      </c>
      <c r="E10" s="7"/>
      <c r="F10" s="7"/>
      <c r="G10" s="6"/>
      <c r="H10" s="76"/>
      <c r="I10" s="75"/>
      <c r="J10" s="16" t="str">
        <f t="shared" si="1"/>
        <v/>
      </c>
      <c r="K10" s="7"/>
      <c r="L10" s="7"/>
      <c r="M10" s="6"/>
      <c r="N10" s="76"/>
      <c r="O10" s="75"/>
      <c r="P10" s="16" t="str">
        <f t="shared" si="2"/>
        <v/>
      </c>
      <c r="Q10" s="7"/>
      <c r="R10" s="7"/>
      <c r="S10" s="6"/>
      <c r="T10" s="77"/>
      <c r="U10" s="74"/>
      <c r="V10" s="16" t="str">
        <f t="shared" si="3"/>
        <v/>
      </c>
      <c r="W10" s="7"/>
      <c r="X10" s="7"/>
      <c r="Y10" s="6"/>
      <c r="Z10" s="76"/>
      <c r="AA10" s="75"/>
      <c r="AB10" s="16" t="str">
        <f t="shared" si="4"/>
        <v/>
      </c>
      <c r="AC10" s="7"/>
      <c r="AD10" s="7"/>
      <c r="AE10" s="6"/>
      <c r="AF10" s="77"/>
      <c r="AG10" s="74"/>
      <c r="AH10" s="16" t="str">
        <f t="shared" si="5"/>
        <v/>
      </c>
      <c r="AI10" s="7"/>
      <c r="AJ10" s="7"/>
      <c r="AK10" s="6"/>
    </row>
    <row r="11" spans="1:37" ht="15.75" customHeight="1" x14ac:dyDescent="0.25">
      <c r="A11" s="3">
        <v>8</v>
      </c>
      <c r="B11" s="73"/>
      <c r="C11" s="74"/>
      <c r="D11" s="16" t="str">
        <f t="shared" si="0"/>
        <v/>
      </c>
      <c r="E11" s="7"/>
      <c r="F11" s="7"/>
      <c r="G11" s="6"/>
      <c r="H11" s="76"/>
      <c r="I11" s="75"/>
      <c r="J11" s="16" t="str">
        <f t="shared" si="1"/>
        <v/>
      </c>
      <c r="K11" s="7"/>
      <c r="L11" s="7"/>
      <c r="M11" s="6"/>
      <c r="N11" s="76"/>
      <c r="O11" s="75"/>
      <c r="P11" s="16" t="str">
        <f t="shared" si="2"/>
        <v/>
      </c>
      <c r="Q11" s="7"/>
      <c r="R11" s="7"/>
      <c r="S11" s="6"/>
      <c r="T11" s="76"/>
      <c r="U11" s="75"/>
      <c r="V11" s="16" t="str">
        <f t="shared" si="3"/>
        <v/>
      </c>
      <c r="W11" s="7"/>
      <c r="X11" s="7"/>
      <c r="Y11" s="6"/>
      <c r="Z11" s="76"/>
      <c r="AA11" s="75"/>
      <c r="AB11" s="16" t="str">
        <f t="shared" si="4"/>
        <v/>
      </c>
      <c r="AC11" s="7"/>
      <c r="AD11" s="7"/>
      <c r="AE11" s="6"/>
      <c r="AF11" s="77"/>
      <c r="AG11" s="74"/>
      <c r="AH11" s="16" t="str">
        <f t="shared" si="5"/>
        <v/>
      </c>
      <c r="AI11" s="7"/>
      <c r="AJ11" s="7"/>
      <c r="AK11" s="6"/>
    </row>
    <row r="12" spans="1:37" x14ac:dyDescent="0.25">
      <c r="A12" s="3">
        <v>9</v>
      </c>
      <c r="B12" s="73"/>
      <c r="C12" s="75"/>
      <c r="D12" s="16" t="str">
        <f t="shared" si="0"/>
        <v/>
      </c>
      <c r="E12" s="7"/>
      <c r="F12" s="7"/>
      <c r="G12" s="6"/>
      <c r="H12" s="77"/>
      <c r="I12" s="74"/>
      <c r="J12" s="16" t="str">
        <f t="shared" si="1"/>
        <v/>
      </c>
      <c r="K12" s="7"/>
      <c r="L12" s="7"/>
      <c r="M12" s="6"/>
      <c r="N12" s="77"/>
      <c r="O12" s="74"/>
      <c r="P12" s="16" t="str">
        <f t="shared" si="2"/>
        <v/>
      </c>
      <c r="Q12" s="7"/>
      <c r="R12" s="7"/>
      <c r="S12" s="6"/>
      <c r="T12" s="76"/>
      <c r="U12" s="75"/>
      <c r="V12" s="16" t="str">
        <f t="shared" si="3"/>
        <v/>
      </c>
      <c r="W12" s="7"/>
      <c r="X12" s="7"/>
      <c r="Y12" s="6"/>
      <c r="Z12" s="76"/>
      <c r="AA12" s="75"/>
      <c r="AB12" s="16" t="str">
        <f t="shared" si="4"/>
        <v/>
      </c>
      <c r="AC12" s="7"/>
      <c r="AD12" s="7"/>
      <c r="AE12" s="6"/>
      <c r="AF12" s="77"/>
      <c r="AG12" s="74"/>
      <c r="AH12" s="16" t="str">
        <f t="shared" si="5"/>
        <v/>
      </c>
      <c r="AI12" s="7"/>
      <c r="AJ12" s="7"/>
      <c r="AK12" s="6"/>
    </row>
    <row r="13" spans="1:37" x14ac:dyDescent="0.25">
      <c r="A13" s="3">
        <v>10</v>
      </c>
      <c r="B13" s="73"/>
      <c r="C13" s="75"/>
      <c r="D13" s="16" t="str">
        <f t="shared" si="0"/>
        <v/>
      </c>
      <c r="E13" s="7"/>
      <c r="F13" s="7"/>
      <c r="G13" s="6"/>
      <c r="H13" s="77"/>
      <c r="I13" s="74"/>
      <c r="J13" s="16" t="str">
        <f t="shared" si="1"/>
        <v/>
      </c>
      <c r="K13" s="7"/>
      <c r="L13" s="7"/>
      <c r="M13" s="6"/>
      <c r="N13" s="77"/>
      <c r="O13" s="74"/>
      <c r="P13" s="16" t="str">
        <f t="shared" si="2"/>
        <v/>
      </c>
      <c r="Q13" s="7"/>
      <c r="R13" s="7"/>
      <c r="S13" s="6"/>
      <c r="T13" s="76"/>
      <c r="U13" s="75"/>
      <c r="V13" s="16" t="str">
        <f t="shared" si="3"/>
        <v/>
      </c>
      <c r="W13" s="7"/>
      <c r="X13" s="7"/>
      <c r="Y13" s="6"/>
      <c r="Z13" s="77"/>
      <c r="AA13" s="74"/>
      <c r="AB13" s="16" t="str">
        <f t="shared" si="4"/>
        <v/>
      </c>
      <c r="AC13" s="7"/>
      <c r="AD13" s="7"/>
      <c r="AE13" s="6"/>
      <c r="AF13" s="76"/>
      <c r="AG13" s="75"/>
      <c r="AH13" s="16" t="str">
        <f t="shared" si="5"/>
        <v/>
      </c>
      <c r="AI13" s="7"/>
      <c r="AJ13" s="7"/>
      <c r="AK13" s="6"/>
    </row>
    <row r="14" spans="1:37" ht="15" customHeight="1" x14ac:dyDescent="0.25">
      <c r="A14" s="3">
        <v>11</v>
      </c>
      <c r="B14" s="73"/>
      <c r="C14" s="75"/>
      <c r="D14" s="16" t="str">
        <f t="shared" si="0"/>
        <v/>
      </c>
      <c r="E14" s="7"/>
      <c r="F14" s="7"/>
      <c r="G14" s="6"/>
      <c r="H14" s="77"/>
      <c r="I14" s="74"/>
      <c r="J14" s="16" t="str">
        <f t="shared" si="1"/>
        <v/>
      </c>
      <c r="K14" s="7"/>
      <c r="L14" s="7"/>
      <c r="M14" s="6"/>
      <c r="N14" s="77"/>
      <c r="O14" s="74"/>
      <c r="P14" s="16" t="str">
        <f t="shared" si="2"/>
        <v/>
      </c>
      <c r="Q14" s="7"/>
      <c r="R14" s="7"/>
      <c r="S14" s="6"/>
      <c r="T14" s="76"/>
      <c r="U14" s="75"/>
      <c r="V14" s="16" t="str">
        <f t="shared" si="3"/>
        <v/>
      </c>
      <c r="W14" s="7"/>
      <c r="X14" s="7"/>
      <c r="Y14" s="6"/>
      <c r="Z14" s="77"/>
      <c r="AA14" s="74"/>
      <c r="AB14" s="16" t="str">
        <f t="shared" si="4"/>
        <v/>
      </c>
      <c r="AC14" s="7"/>
      <c r="AD14" s="7"/>
      <c r="AE14" s="6"/>
      <c r="AF14" s="76"/>
      <c r="AG14" s="75"/>
      <c r="AH14" s="16" t="str">
        <f t="shared" si="5"/>
        <v/>
      </c>
      <c r="AI14" s="7"/>
      <c r="AJ14" s="7"/>
      <c r="AK14" s="6"/>
    </row>
    <row r="15" spans="1:37" ht="15" customHeight="1" x14ac:dyDescent="0.25">
      <c r="A15" s="3">
        <v>12</v>
      </c>
      <c r="B15" s="73"/>
      <c r="C15" s="74"/>
      <c r="D15" s="16" t="str">
        <f t="shared" si="0"/>
        <v/>
      </c>
      <c r="E15" s="7"/>
      <c r="F15" s="7"/>
      <c r="G15" s="6"/>
      <c r="H15" s="76"/>
      <c r="I15" s="75"/>
      <c r="J15" s="16" t="str">
        <f t="shared" si="1"/>
        <v/>
      </c>
      <c r="K15" s="7"/>
      <c r="L15" s="7"/>
      <c r="M15" s="6"/>
      <c r="N15" s="76"/>
      <c r="O15" s="75"/>
      <c r="P15" s="16" t="str">
        <f t="shared" si="2"/>
        <v/>
      </c>
      <c r="Q15" s="7"/>
      <c r="R15" s="7"/>
      <c r="S15" s="6"/>
      <c r="T15" s="77"/>
      <c r="U15" s="74"/>
      <c r="V15" s="16" t="str">
        <f t="shared" si="3"/>
        <v/>
      </c>
      <c r="W15" s="7"/>
      <c r="X15" s="7"/>
      <c r="Y15" s="6"/>
      <c r="Z15" s="77"/>
      <c r="AA15" s="74"/>
      <c r="AB15" s="16" t="str">
        <f t="shared" si="4"/>
        <v/>
      </c>
      <c r="AC15" s="7"/>
      <c r="AD15" s="7"/>
      <c r="AE15" s="6"/>
      <c r="AF15" s="76"/>
      <c r="AG15" s="75"/>
      <c r="AH15" s="16" t="str">
        <f t="shared" si="5"/>
        <v/>
      </c>
      <c r="AI15" s="7"/>
      <c r="AJ15" s="7"/>
      <c r="AK15" s="6"/>
    </row>
    <row r="16" spans="1:37" ht="15" customHeight="1" x14ac:dyDescent="0.25">
      <c r="A16" s="3">
        <v>13</v>
      </c>
      <c r="B16" s="73"/>
      <c r="C16" s="75"/>
      <c r="D16" s="16" t="str">
        <f t="shared" si="0"/>
        <v/>
      </c>
      <c r="E16" s="7"/>
      <c r="F16" s="7"/>
      <c r="G16" s="6"/>
      <c r="H16" s="76"/>
      <c r="I16" s="75"/>
      <c r="J16" s="16" t="str">
        <f t="shared" si="1"/>
        <v/>
      </c>
      <c r="K16" s="7"/>
      <c r="L16" s="7"/>
      <c r="M16" s="6"/>
      <c r="N16" s="76"/>
      <c r="O16" s="75"/>
      <c r="P16" s="16" t="str">
        <f t="shared" si="2"/>
        <v/>
      </c>
      <c r="Q16" s="7"/>
      <c r="R16" s="7"/>
      <c r="S16" s="6"/>
      <c r="T16" s="77"/>
      <c r="U16" s="74"/>
      <c r="V16" s="16" t="str">
        <f t="shared" si="3"/>
        <v/>
      </c>
      <c r="W16" s="7"/>
      <c r="X16" s="7"/>
      <c r="Y16" s="6"/>
      <c r="Z16" s="76"/>
      <c r="AA16" s="75"/>
      <c r="AB16" s="16" t="str">
        <f t="shared" si="4"/>
        <v/>
      </c>
      <c r="AC16" s="7"/>
      <c r="AD16" s="7"/>
      <c r="AE16" s="6"/>
      <c r="AF16" s="76"/>
      <c r="AG16" s="75"/>
      <c r="AH16" s="16" t="str">
        <f t="shared" si="5"/>
        <v/>
      </c>
      <c r="AI16" s="7"/>
      <c r="AJ16" s="7"/>
      <c r="AK16" s="6"/>
    </row>
    <row r="17" spans="1:37" x14ac:dyDescent="0.25">
      <c r="A17" s="3">
        <v>14</v>
      </c>
      <c r="B17" s="73"/>
      <c r="C17" s="74"/>
      <c r="D17" s="16" t="str">
        <f t="shared" si="0"/>
        <v/>
      </c>
      <c r="E17" s="7"/>
      <c r="F17" s="7"/>
      <c r="G17" s="6"/>
      <c r="H17" s="76"/>
      <c r="I17" s="75"/>
      <c r="J17" s="16" t="str">
        <f t="shared" si="1"/>
        <v/>
      </c>
      <c r="K17" s="7"/>
      <c r="L17" s="7"/>
      <c r="M17" s="6"/>
      <c r="N17" s="76"/>
      <c r="O17" s="75"/>
      <c r="P17" s="16" t="str">
        <f t="shared" si="2"/>
        <v/>
      </c>
      <c r="Q17" s="7"/>
      <c r="R17" s="7"/>
      <c r="S17" s="6"/>
      <c r="T17" s="77"/>
      <c r="U17" s="74"/>
      <c r="V17" s="16" t="str">
        <f t="shared" si="3"/>
        <v/>
      </c>
      <c r="W17" s="7"/>
      <c r="X17" s="7"/>
      <c r="Y17" s="6"/>
      <c r="Z17" s="76"/>
      <c r="AA17" s="75"/>
      <c r="AB17" s="16" t="str">
        <f t="shared" si="4"/>
        <v/>
      </c>
      <c r="AC17" s="7"/>
      <c r="AD17" s="7"/>
      <c r="AE17" s="6"/>
      <c r="AF17" s="77"/>
      <c r="AG17" s="74"/>
      <c r="AH17" s="16" t="str">
        <f t="shared" si="5"/>
        <v/>
      </c>
      <c r="AI17" s="7"/>
      <c r="AJ17" s="7"/>
      <c r="AK17" s="6"/>
    </row>
    <row r="18" spans="1:37" x14ac:dyDescent="0.25">
      <c r="A18" s="3">
        <v>15</v>
      </c>
      <c r="B18" s="73"/>
      <c r="C18" s="74"/>
      <c r="D18" s="16" t="str">
        <f t="shared" si="0"/>
        <v/>
      </c>
      <c r="E18" s="7"/>
      <c r="F18" s="7"/>
      <c r="G18" s="6"/>
      <c r="H18" s="76"/>
      <c r="I18" s="75"/>
      <c r="J18" s="16" t="str">
        <f t="shared" si="1"/>
        <v/>
      </c>
      <c r="K18" s="7"/>
      <c r="L18" s="7"/>
      <c r="M18" s="6"/>
      <c r="N18" s="77"/>
      <c r="O18" s="74"/>
      <c r="P18" s="16" t="str">
        <f t="shared" si="2"/>
        <v/>
      </c>
      <c r="Q18" s="7"/>
      <c r="R18" s="7"/>
      <c r="S18" s="6"/>
      <c r="T18" s="76"/>
      <c r="U18" s="75"/>
      <c r="V18" s="16" t="str">
        <f t="shared" si="3"/>
        <v/>
      </c>
      <c r="W18" s="7"/>
      <c r="X18" s="7"/>
      <c r="Y18" s="6"/>
      <c r="Z18" s="76"/>
      <c r="AA18" s="75"/>
      <c r="AB18" s="16" t="str">
        <f t="shared" si="4"/>
        <v/>
      </c>
      <c r="AC18" s="7"/>
      <c r="AD18" s="7"/>
      <c r="AE18" s="6"/>
      <c r="AF18" s="77"/>
      <c r="AG18" s="74"/>
      <c r="AH18" s="16" t="str">
        <f t="shared" si="5"/>
        <v/>
      </c>
      <c r="AI18" s="7"/>
      <c r="AJ18" s="7"/>
      <c r="AK18" s="6"/>
    </row>
    <row r="19" spans="1:37" x14ac:dyDescent="0.25">
      <c r="A19" s="3">
        <v>16</v>
      </c>
      <c r="B19" s="73"/>
      <c r="C19" s="74"/>
      <c r="D19" s="16" t="str">
        <f t="shared" si="0"/>
        <v/>
      </c>
      <c r="E19" s="7"/>
      <c r="F19" s="7"/>
      <c r="G19" s="6"/>
      <c r="H19" s="77"/>
      <c r="I19" s="74"/>
      <c r="J19" s="16" t="str">
        <f t="shared" si="1"/>
        <v/>
      </c>
      <c r="K19" s="7"/>
      <c r="L19" s="7"/>
      <c r="M19" s="6"/>
      <c r="N19" s="77"/>
      <c r="O19" s="74"/>
      <c r="P19" s="16" t="str">
        <f t="shared" si="2"/>
        <v/>
      </c>
      <c r="Q19" s="7"/>
      <c r="R19" s="7"/>
      <c r="S19" s="6"/>
      <c r="T19" s="76"/>
      <c r="U19" s="75"/>
      <c r="V19" s="16" t="str">
        <f t="shared" si="3"/>
        <v/>
      </c>
      <c r="W19" s="7"/>
      <c r="X19" s="7"/>
      <c r="Y19" s="6"/>
      <c r="Z19" s="76"/>
      <c r="AA19" s="75"/>
      <c r="AB19" s="16" t="str">
        <f t="shared" si="4"/>
        <v/>
      </c>
      <c r="AC19" s="7"/>
      <c r="AD19" s="7"/>
      <c r="AE19" s="6"/>
      <c r="AF19" s="77"/>
      <c r="AG19" s="74"/>
      <c r="AH19" s="16" t="str">
        <f t="shared" si="5"/>
        <v/>
      </c>
      <c r="AI19" s="7"/>
      <c r="AJ19" s="7"/>
      <c r="AK19" s="6"/>
    </row>
    <row r="20" spans="1:37" x14ac:dyDescent="0.25">
      <c r="A20" s="3">
        <v>17</v>
      </c>
      <c r="B20" s="73"/>
      <c r="C20" s="75"/>
      <c r="D20" s="16" t="str">
        <f t="shared" si="0"/>
        <v/>
      </c>
      <c r="E20" s="7"/>
      <c r="F20" s="7"/>
      <c r="G20" s="6"/>
      <c r="H20" s="77"/>
      <c r="I20" s="74"/>
      <c r="J20" s="16" t="str">
        <f t="shared" si="1"/>
        <v/>
      </c>
      <c r="K20" s="7"/>
      <c r="L20" s="7"/>
      <c r="M20" s="6"/>
      <c r="N20" s="77"/>
      <c r="O20" s="74"/>
      <c r="P20" s="16" t="str">
        <f t="shared" si="2"/>
        <v/>
      </c>
      <c r="Q20" s="7"/>
      <c r="R20" s="7"/>
      <c r="S20" s="6"/>
      <c r="T20" s="76"/>
      <c r="U20" s="75"/>
      <c r="V20" s="16" t="str">
        <f t="shared" si="3"/>
        <v/>
      </c>
      <c r="W20" s="7"/>
      <c r="X20" s="7"/>
      <c r="Y20" s="6"/>
      <c r="Z20" s="77"/>
      <c r="AA20" s="74"/>
      <c r="AB20" s="16" t="str">
        <f t="shared" si="4"/>
        <v/>
      </c>
      <c r="AC20" s="7"/>
      <c r="AD20" s="7"/>
      <c r="AE20" s="6"/>
      <c r="AF20" s="76"/>
      <c r="AG20" s="75"/>
      <c r="AH20" s="16" t="str">
        <f t="shared" si="5"/>
        <v/>
      </c>
      <c r="AI20" s="7"/>
      <c r="AJ20" s="7"/>
      <c r="AK20" s="6"/>
    </row>
    <row r="21" spans="1:37" x14ac:dyDescent="0.25">
      <c r="A21" s="3">
        <v>18</v>
      </c>
      <c r="B21" s="73"/>
      <c r="C21" s="75"/>
      <c r="D21" s="16" t="str">
        <f t="shared" si="0"/>
        <v/>
      </c>
      <c r="E21" s="7"/>
      <c r="F21" s="7"/>
      <c r="G21" s="6"/>
      <c r="H21" s="77"/>
      <c r="I21" s="74"/>
      <c r="J21" s="16" t="str">
        <f t="shared" si="1"/>
        <v/>
      </c>
      <c r="K21" s="7"/>
      <c r="L21" s="7"/>
      <c r="M21" s="6"/>
      <c r="N21" s="76"/>
      <c r="O21" s="75"/>
      <c r="P21" s="16" t="str">
        <f t="shared" si="2"/>
        <v/>
      </c>
      <c r="Q21" s="7"/>
      <c r="R21" s="7"/>
      <c r="S21" s="6"/>
      <c r="T21" s="76"/>
      <c r="U21" s="75"/>
      <c r="V21" s="16" t="str">
        <f t="shared" si="3"/>
        <v/>
      </c>
      <c r="W21" s="7"/>
      <c r="X21" s="7"/>
      <c r="Y21" s="6"/>
      <c r="Z21" s="77"/>
      <c r="AA21" s="74"/>
      <c r="AB21" s="16" t="str">
        <f t="shared" si="4"/>
        <v/>
      </c>
      <c r="AC21" s="7"/>
      <c r="AD21" s="7"/>
      <c r="AE21" s="6"/>
      <c r="AF21" s="76"/>
      <c r="AG21" s="75"/>
      <c r="AH21" s="16" t="str">
        <f t="shared" si="5"/>
        <v/>
      </c>
      <c r="AI21" s="7"/>
      <c r="AJ21" s="7"/>
      <c r="AK21" s="6"/>
    </row>
    <row r="22" spans="1:37" x14ac:dyDescent="0.25">
      <c r="A22" s="3">
        <v>19</v>
      </c>
      <c r="B22" s="73"/>
      <c r="C22" s="74"/>
      <c r="D22" s="16" t="str">
        <f t="shared" si="0"/>
        <v/>
      </c>
      <c r="E22" s="7"/>
      <c r="F22" s="7"/>
      <c r="G22" s="6"/>
      <c r="H22" s="76"/>
      <c r="I22" s="75"/>
      <c r="J22" s="16" t="str">
        <f t="shared" si="1"/>
        <v/>
      </c>
      <c r="K22" s="7"/>
      <c r="L22" s="7"/>
      <c r="M22" s="6"/>
      <c r="N22" s="76"/>
      <c r="O22" s="75"/>
      <c r="P22" s="16" t="str">
        <f t="shared" si="2"/>
        <v/>
      </c>
      <c r="Q22" s="7"/>
      <c r="R22" s="7"/>
      <c r="S22" s="6"/>
      <c r="T22" s="77"/>
      <c r="U22" s="74"/>
      <c r="V22" s="16" t="str">
        <f t="shared" si="3"/>
        <v/>
      </c>
      <c r="W22" s="7"/>
      <c r="X22" s="7"/>
      <c r="Y22" s="6"/>
      <c r="Z22" s="77"/>
      <c r="AA22" s="74"/>
      <c r="AB22" s="16" t="str">
        <f t="shared" si="4"/>
        <v/>
      </c>
      <c r="AC22" s="7"/>
      <c r="AD22" s="7"/>
      <c r="AE22" s="6"/>
      <c r="AF22" s="76"/>
      <c r="AG22" s="75"/>
      <c r="AH22" s="16" t="str">
        <f t="shared" si="5"/>
        <v/>
      </c>
      <c r="AI22" s="7"/>
      <c r="AJ22" s="7"/>
      <c r="AK22" s="6"/>
    </row>
    <row r="23" spans="1:37" x14ac:dyDescent="0.25">
      <c r="A23" s="3">
        <v>20</v>
      </c>
      <c r="B23" s="73"/>
      <c r="C23" s="75"/>
      <c r="D23" s="16" t="str">
        <f t="shared" si="0"/>
        <v/>
      </c>
      <c r="E23" s="7"/>
      <c r="F23" s="7"/>
      <c r="G23" s="6"/>
      <c r="H23" s="76"/>
      <c r="I23" s="75"/>
      <c r="J23" s="16" t="str">
        <f t="shared" si="1"/>
        <v/>
      </c>
      <c r="K23" s="7"/>
      <c r="L23" s="7"/>
      <c r="M23" s="6"/>
      <c r="N23" s="76"/>
      <c r="O23" s="75"/>
      <c r="P23" s="16" t="str">
        <f t="shared" si="2"/>
        <v/>
      </c>
      <c r="Q23" s="7"/>
      <c r="R23" s="7"/>
      <c r="S23" s="6"/>
      <c r="T23" s="77"/>
      <c r="U23" s="74"/>
      <c r="V23" s="16" t="str">
        <f t="shared" si="3"/>
        <v/>
      </c>
      <c r="W23" s="7"/>
      <c r="X23" s="7"/>
      <c r="Y23" s="6"/>
      <c r="Z23" s="76"/>
      <c r="AA23" s="75"/>
      <c r="AB23" s="16" t="str">
        <f t="shared" si="4"/>
        <v/>
      </c>
      <c r="AC23" s="7"/>
      <c r="AD23" s="7"/>
      <c r="AE23" s="6"/>
      <c r="AF23" s="76"/>
      <c r="AG23" s="75"/>
      <c r="AH23" s="16" t="str">
        <f t="shared" si="5"/>
        <v/>
      </c>
      <c r="AI23" s="7"/>
      <c r="AJ23" s="7"/>
      <c r="AK23" s="6"/>
    </row>
    <row r="24" spans="1:37" x14ac:dyDescent="0.25">
      <c r="A24" s="3">
        <v>21</v>
      </c>
      <c r="B24" s="73"/>
      <c r="C24" s="75"/>
      <c r="D24" s="16" t="str">
        <f t="shared" si="0"/>
        <v/>
      </c>
      <c r="E24" s="7"/>
      <c r="F24" s="7"/>
      <c r="G24" s="6"/>
      <c r="H24" s="76"/>
      <c r="I24" s="75"/>
      <c r="J24" s="16" t="str">
        <f t="shared" si="1"/>
        <v/>
      </c>
      <c r="K24" s="7"/>
      <c r="L24" s="7"/>
      <c r="M24" s="6"/>
      <c r="N24" s="76"/>
      <c r="O24" s="75"/>
      <c r="P24" s="16" t="str">
        <f t="shared" si="2"/>
        <v/>
      </c>
      <c r="Q24" s="7"/>
      <c r="R24" s="7"/>
      <c r="S24" s="6"/>
      <c r="T24" s="77"/>
      <c r="U24" s="74"/>
      <c r="V24" s="16" t="str">
        <f t="shared" si="3"/>
        <v/>
      </c>
      <c r="W24" s="7"/>
      <c r="X24" s="7"/>
      <c r="Y24" s="6"/>
      <c r="Z24" s="76"/>
      <c r="AA24" s="75"/>
      <c r="AB24" s="16" t="str">
        <f t="shared" si="4"/>
        <v/>
      </c>
      <c r="AC24" s="7"/>
      <c r="AD24" s="7"/>
      <c r="AE24" s="6"/>
      <c r="AF24" s="77"/>
      <c r="AG24" s="74"/>
      <c r="AH24" s="16" t="str">
        <f t="shared" si="5"/>
        <v/>
      </c>
      <c r="AI24" s="7"/>
      <c r="AJ24" s="7"/>
      <c r="AK24" s="6"/>
    </row>
    <row r="25" spans="1:37" x14ac:dyDescent="0.25">
      <c r="A25" s="3">
        <v>22</v>
      </c>
      <c r="B25" s="73"/>
      <c r="C25" s="74"/>
      <c r="D25" s="16" t="str">
        <f t="shared" si="0"/>
        <v/>
      </c>
      <c r="E25" s="7"/>
      <c r="F25" s="7"/>
      <c r="G25" s="6"/>
      <c r="H25" s="76"/>
      <c r="I25" s="75"/>
      <c r="J25" s="16" t="str">
        <f t="shared" si="1"/>
        <v/>
      </c>
      <c r="K25" s="7"/>
      <c r="L25" s="7"/>
      <c r="M25" s="6"/>
      <c r="N25" s="77"/>
      <c r="O25" s="74"/>
      <c r="P25" s="16" t="str">
        <f t="shared" si="2"/>
        <v/>
      </c>
      <c r="Q25" s="7"/>
      <c r="R25" s="7"/>
      <c r="S25" s="6"/>
      <c r="T25" s="76"/>
      <c r="U25" s="75"/>
      <c r="V25" s="16" t="str">
        <f t="shared" si="3"/>
        <v/>
      </c>
      <c r="W25" s="7"/>
      <c r="X25" s="7"/>
      <c r="Y25" s="6"/>
      <c r="Z25" s="76"/>
      <c r="AA25" s="75"/>
      <c r="AB25" s="16" t="str">
        <f t="shared" si="4"/>
        <v/>
      </c>
      <c r="AC25" s="7"/>
      <c r="AD25" s="7"/>
      <c r="AE25" s="6"/>
      <c r="AF25" s="77"/>
      <c r="AG25" s="74"/>
      <c r="AH25" s="16" t="str">
        <f t="shared" si="5"/>
        <v/>
      </c>
      <c r="AI25" s="7"/>
      <c r="AJ25" s="7"/>
      <c r="AK25" s="6"/>
    </row>
    <row r="26" spans="1:37" x14ac:dyDescent="0.25">
      <c r="A26" s="3">
        <v>23</v>
      </c>
      <c r="B26" s="73"/>
      <c r="C26" s="75"/>
      <c r="D26" s="16" t="str">
        <f t="shared" si="0"/>
        <v/>
      </c>
      <c r="E26" s="7"/>
      <c r="F26" s="7"/>
      <c r="G26" s="6"/>
      <c r="H26" s="77"/>
      <c r="I26" s="74"/>
      <c r="J26" s="16" t="str">
        <f t="shared" si="1"/>
        <v/>
      </c>
      <c r="K26" s="7"/>
      <c r="L26" s="7"/>
      <c r="M26" s="6"/>
      <c r="N26" s="77"/>
      <c r="O26" s="74"/>
      <c r="P26" s="16" t="str">
        <f t="shared" si="2"/>
        <v/>
      </c>
      <c r="Q26" s="7"/>
      <c r="R26" s="7"/>
      <c r="S26" s="6"/>
      <c r="T26" s="76"/>
      <c r="U26" s="75"/>
      <c r="V26" s="16" t="str">
        <f t="shared" si="3"/>
        <v/>
      </c>
      <c r="W26" s="7"/>
      <c r="X26" s="7"/>
      <c r="Y26" s="6"/>
      <c r="Z26" s="76"/>
      <c r="AA26" s="75"/>
      <c r="AB26" s="16" t="str">
        <f t="shared" si="4"/>
        <v/>
      </c>
      <c r="AC26" s="7"/>
      <c r="AD26" s="7"/>
      <c r="AE26" s="6"/>
      <c r="AF26" s="77"/>
      <c r="AG26" s="74"/>
      <c r="AH26" s="16" t="str">
        <f t="shared" si="5"/>
        <v/>
      </c>
      <c r="AI26" s="7"/>
      <c r="AJ26" s="7"/>
      <c r="AK26" s="6"/>
    </row>
    <row r="27" spans="1:37" x14ac:dyDescent="0.25">
      <c r="A27" s="3">
        <v>24</v>
      </c>
      <c r="B27" s="73"/>
      <c r="C27" s="75"/>
      <c r="D27" s="16" t="str">
        <f t="shared" si="0"/>
        <v/>
      </c>
      <c r="E27" s="7"/>
      <c r="F27" s="7"/>
      <c r="G27" s="6"/>
      <c r="H27" s="77"/>
      <c r="I27" s="74"/>
      <c r="J27" s="16" t="str">
        <f t="shared" si="1"/>
        <v/>
      </c>
      <c r="K27" s="7"/>
      <c r="L27" s="7"/>
      <c r="M27" s="6"/>
      <c r="N27" s="77"/>
      <c r="O27" s="74"/>
      <c r="P27" s="16" t="str">
        <f t="shared" si="2"/>
        <v/>
      </c>
      <c r="Q27" s="7"/>
      <c r="R27" s="7"/>
      <c r="S27" s="6"/>
      <c r="T27" s="76"/>
      <c r="U27" s="75"/>
      <c r="V27" s="16" t="str">
        <f t="shared" si="3"/>
        <v/>
      </c>
      <c r="W27" s="7"/>
      <c r="X27" s="7"/>
      <c r="Y27" s="6"/>
      <c r="Z27" s="77"/>
      <c r="AA27" s="74"/>
      <c r="AB27" s="16" t="str">
        <f t="shared" si="4"/>
        <v/>
      </c>
      <c r="AC27" s="7"/>
      <c r="AD27" s="7"/>
      <c r="AE27" s="6"/>
      <c r="AF27" s="76"/>
      <c r="AG27" s="75"/>
      <c r="AH27" s="16" t="str">
        <f t="shared" si="5"/>
        <v/>
      </c>
      <c r="AI27" s="7"/>
      <c r="AJ27" s="7"/>
      <c r="AK27" s="6"/>
    </row>
    <row r="28" spans="1:37" x14ac:dyDescent="0.25">
      <c r="A28" s="3">
        <v>25</v>
      </c>
      <c r="B28" s="73"/>
      <c r="C28" s="75"/>
      <c r="D28" s="16" t="str">
        <f t="shared" si="0"/>
        <v/>
      </c>
      <c r="E28" s="7"/>
      <c r="F28" s="7"/>
      <c r="G28" s="6"/>
      <c r="H28" s="77"/>
      <c r="I28" s="74"/>
      <c r="J28" s="16" t="str">
        <f t="shared" si="1"/>
        <v/>
      </c>
      <c r="K28" s="7"/>
      <c r="L28" s="7"/>
      <c r="M28" s="6"/>
      <c r="N28" s="76"/>
      <c r="O28" s="75"/>
      <c r="P28" s="16" t="str">
        <f t="shared" si="2"/>
        <v/>
      </c>
      <c r="Q28" s="7"/>
      <c r="R28" s="7"/>
      <c r="S28" s="6"/>
      <c r="T28" s="76"/>
      <c r="U28" s="75"/>
      <c r="V28" s="16" t="str">
        <f t="shared" si="3"/>
        <v/>
      </c>
      <c r="W28" s="7"/>
      <c r="X28" s="7"/>
      <c r="Y28" s="6"/>
      <c r="Z28" s="77"/>
      <c r="AA28" s="74"/>
      <c r="AB28" s="16" t="str">
        <f t="shared" si="4"/>
        <v/>
      </c>
      <c r="AC28" s="7"/>
      <c r="AD28" s="7"/>
      <c r="AE28" s="6"/>
      <c r="AF28" s="76"/>
      <c r="AG28" s="75"/>
      <c r="AH28" s="16" t="str">
        <f t="shared" si="5"/>
        <v/>
      </c>
      <c r="AI28" s="7"/>
      <c r="AJ28" s="7"/>
      <c r="AK28" s="6"/>
    </row>
    <row r="29" spans="1:37" x14ac:dyDescent="0.25">
      <c r="A29" s="3">
        <v>26</v>
      </c>
      <c r="B29" s="73"/>
      <c r="C29" s="74"/>
      <c r="D29" s="16" t="str">
        <f t="shared" si="0"/>
        <v/>
      </c>
      <c r="E29" s="7"/>
      <c r="F29" s="7"/>
      <c r="G29" s="6"/>
      <c r="H29" s="76"/>
      <c r="I29" s="75"/>
      <c r="J29" s="16" t="str">
        <f t="shared" si="1"/>
        <v/>
      </c>
      <c r="K29" s="7"/>
      <c r="L29" s="7"/>
      <c r="M29" s="6"/>
      <c r="N29" s="76"/>
      <c r="O29" s="75"/>
      <c r="P29" s="16" t="str">
        <f t="shared" si="2"/>
        <v/>
      </c>
      <c r="Q29" s="7"/>
      <c r="R29" s="7"/>
      <c r="S29" s="6"/>
      <c r="T29" s="77"/>
      <c r="U29" s="74"/>
      <c r="V29" s="16" t="str">
        <f t="shared" si="3"/>
        <v/>
      </c>
      <c r="W29" s="7"/>
      <c r="X29" s="7"/>
      <c r="Y29" s="6"/>
      <c r="Z29" s="77"/>
      <c r="AA29" s="74"/>
      <c r="AB29" s="16" t="str">
        <f t="shared" si="4"/>
        <v/>
      </c>
      <c r="AC29" s="7"/>
      <c r="AD29" s="7"/>
      <c r="AE29" s="6"/>
      <c r="AF29" s="76"/>
      <c r="AG29" s="75"/>
      <c r="AH29" s="16" t="str">
        <f t="shared" si="5"/>
        <v/>
      </c>
      <c r="AI29" s="7"/>
      <c r="AJ29" s="7"/>
      <c r="AK29" s="6"/>
    </row>
    <row r="30" spans="1:37" x14ac:dyDescent="0.25">
      <c r="A30" s="3">
        <v>27</v>
      </c>
      <c r="B30" s="73"/>
      <c r="C30" s="74"/>
      <c r="D30" s="16" t="str">
        <f t="shared" si="0"/>
        <v/>
      </c>
      <c r="E30" s="7"/>
      <c r="F30" s="7"/>
      <c r="G30" s="6"/>
      <c r="H30" s="76"/>
      <c r="I30" s="75"/>
      <c r="J30" s="16" t="str">
        <f t="shared" si="1"/>
        <v/>
      </c>
      <c r="K30" s="7"/>
      <c r="L30" s="7"/>
      <c r="M30" s="6"/>
      <c r="N30" s="76"/>
      <c r="O30" s="75"/>
      <c r="P30" s="16" t="str">
        <f t="shared" si="2"/>
        <v/>
      </c>
      <c r="Q30" s="7"/>
      <c r="R30" s="7"/>
      <c r="S30" s="6"/>
      <c r="T30" s="77"/>
      <c r="U30" s="74"/>
      <c r="V30" s="16" t="str">
        <f t="shared" si="3"/>
        <v/>
      </c>
      <c r="W30" s="7"/>
      <c r="X30" s="7"/>
      <c r="Y30" s="6"/>
      <c r="Z30" s="76"/>
      <c r="AA30" s="75"/>
      <c r="AB30" s="16" t="str">
        <f t="shared" si="4"/>
        <v/>
      </c>
      <c r="AC30" s="7"/>
      <c r="AD30" s="7"/>
      <c r="AE30" s="6"/>
      <c r="AF30" s="76"/>
      <c r="AG30" s="75"/>
      <c r="AH30" s="16" t="str">
        <f t="shared" si="5"/>
        <v/>
      </c>
      <c r="AI30" s="7"/>
      <c r="AJ30" s="7"/>
      <c r="AK30" s="6"/>
    </row>
    <row r="31" spans="1:37" x14ac:dyDescent="0.25">
      <c r="A31" s="3">
        <v>28</v>
      </c>
      <c r="B31" s="73"/>
      <c r="C31" s="75"/>
      <c r="D31" s="16" t="str">
        <f t="shared" si="0"/>
        <v/>
      </c>
      <c r="E31" s="7"/>
      <c r="F31" s="7"/>
      <c r="G31" s="6"/>
      <c r="H31" s="76"/>
      <c r="I31" s="75"/>
      <c r="J31" s="16" t="str">
        <f t="shared" si="1"/>
        <v/>
      </c>
      <c r="K31" s="7"/>
      <c r="L31" s="7"/>
      <c r="M31" s="6"/>
      <c r="N31" s="76"/>
      <c r="O31" s="75"/>
      <c r="P31" s="16" t="str">
        <f t="shared" si="2"/>
        <v/>
      </c>
      <c r="Q31" s="7"/>
      <c r="R31" s="7"/>
      <c r="S31" s="6"/>
      <c r="T31" s="77"/>
      <c r="U31" s="74"/>
      <c r="V31" s="16" t="str">
        <f t="shared" si="3"/>
        <v/>
      </c>
      <c r="W31" s="7"/>
      <c r="X31" s="7"/>
      <c r="Y31" s="6"/>
      <c r="Z31" s="76"/>
      <c r="AA31" s="75"/>
      <c r="AB31" s="16" t="str">
        <f t="shared" si="4"/>
        <v/>
      </c>
      <c r="AC31" s="7"/>
      <c r="AD31" s="7"/>
      <c r="AE31" s="6"/>
      <c r="AF31" s="77"/>
      <c r="AG31" s="74"/>
      <c r="AH31" s="16" t="str">
        <f t="shared" si="5"/>
        <v/>
      </c>
      <c r="AI31" s="7"/>
      <c r="AJ31" s="7"/>
      <c r="AK31" s="6"/>
    </row>
    <row r="32" spans="1:37" x14ac:dyDescent="0.25">
      <c r="A32" s="3">
        <v>29</v>
      </c>
      <c r="B32" s="73"/>
      <c r="C32" s="74"/>
      <c r="D32" s="16" t="str">
        <f t="shared" si="0"/>
        <v/>
      </c>
      <c r="E32" s="42" t="e">
        <f>(D35-$C$80)*B37</f>
        <v>#DIV/0!</v>
      </c>
      <c r="F32" s="7"/>
      <c r="G32" s="6"/>
      <c r="H32" s="76"/>
      <c r="I32" s="75"/>
      <c r="J32" s="16" t="str">
        <f t="shared" si="1"/>
        <v/>
      </c>
      <c r="K32" s="42" t="e">
        <f>(J35-$C$80)*H37</f>
        <v>#DIV/0!</v>
      </c>
      <c r="L32" s="7"/>
      <c r="M32" s="6"/>
      <c r="N32" s="77"/>
      <c r="O32" s="74"/>
      <c r="P32" s="16" t="str">
        <f t="shared" si="2"/>
        <v/>
      </c>
      <c r="Q32" s="42" t="e">
        <f>(P35-$C$80)*N37</f>
        <v>#DIV/0!</v>
      </c>
      <c r="R32" s="7"/>
      <c r="S32" s="6"/>
      <c r="T32" s="76"/>
      <c r="U32" s="75"/>
      <c r="V32" s="16" t="str">
        <f t="shared" si="3"/>
        <v/>
      </c>
      <c r="W32" s="42" t="e">
        <f>(V35-$C$80)*T37</f>
        <v>#DIV/0!</v>
      </c>
      <c r="X32" s="7"/>
      <c r="Y32" s="6"/>
      <c r="Z32" s="76"/>
      <c r="AA32" s="75"/>
      <c r="AB32" s="16" t="str">
        <f t="shared" si="4"/>
        <v/>
      </c>
      <c r="AC32" s="42" t="e">
        <f>(AB35-$C$80)*Z37</f>
        <v>#DIV/0!</v>
      </c>
      <c r="AD32" s="7"/>
      <c r="AE32" s="6"/>
      <c r="AF32" s="77"/>
      <c r="AG32" s="74"/>
      <c r="AH32" s="16" t="str">
        <f t="shared" si="5"/>
        <v/>
      </c>
      <c r="AI32" s="42" t="e">
        <f>(AH35-$C$80)*AF37</f>
        <v>#DIV/0!</v>
      </c>
      <c r="AJ32" s="7"/>
      <c r="AK32" s="6"/>
    </row>
    <row r="33" spans="1:37" x14ac:dyDescent="0.25">
      <c r="A33" s="3">
        <v>30</v>
      </c>
      <c r="B33" s="73"/>
      <c r="C33" s="74"/>
      <c r="D33" s="16" t="str">
        <f t="shared" si="0"/>
        <v/>
      </c>
      <c r="E33" s="42" t="e">
        <f>((B35-$C$79)*C35*8.34)*B37</f>
        <v>#DIV/0!</v>
      </c>
      <c r="G33" s="6"/>
      <c r="H33" s="76"/>
      <c r="I33" s="75"/>
      <c r="J33" s="16" t="str">
        <f t="shared" si="1"/>
        <v/>
      </c>
      <c r="K33" s="42" t="e">
        <f>((H35-$C$79)*I35*8.34)*H37</f>
        <v>#DIV/0!</v>
      </c>
      <c r="L33" s="7"/>
      <c r="M33" s="6"/>
      <c r="N33" s="77"/>
      <c r="O33" s="74"/>
      <c r="P33" s="16" t="str">
        <f t="shared" si="2"/>
        <v/>
      </c>
      <c r="Q33" s="42" t="e">
        <f>((N35-$C$79)*O35*8.34)*N37</f>
        <v>#DIV/0!</v>
      </c>
      <c r="R33" s="7"/>
      <c r="S33" s="6"/>
      <c r="T33" s="76"/>
      <c r="U33" s="75"/>
      <c r="V33" s="16" t="str">
        <f t="shared" si="3"/>
        <v/>
      </c>
      <c r="W33" s="42" t="e">
        <f>((T35-$C$79)*U35*8.34)*T37</f>
        <v>#DIV/0!</v>
      </c>
      <c r="X33" s="7"/>
      <c r="Y33" s="6"/>
      <c r="Z33" s="76"/>
      <c r="AA33" s="75"/>
      <c r="AB33" s="16" t="str">
        <f t="shared" si="4"/>
        <v/>
      </c>
      <c r="AC33" s="42" t="e">
        <f>((Z35-$C$79)*AA35*8.34)*Z37</f>
        <v>#DIV/0!</v>
      </c>
      <c r="AD33" s="7"/>
      <c r="AE33" s="6"/>
      <c r="AF33" s="77"/>
      <c r="AG33" s="74"/>
      <c r="AH33" s="16" t="str">
        <f t="shared" si="5"/>
        <v/>
      </c>
      <c r="AI33" s="42" t="e">
        <f>((AF35-$C$79)*AG35*8.34)*AF37</f>
        <v>#DIV/0!</v>
      </c>
      <c r="AJ33" s="7"/>
      <c r="AK33" s="6"/>
    </row>
    <row r="34" spans="1:37" x14ac:dyDescent="0.25">
      <c r="A34" s="3">
        <v>31</v>
      </c>
      <c r="B34" s="73"/>
      <c r="C34" s="75"/>
      <c r="D34" s="16" t="str">
        <f t="shared" si="0"/>
        <v/>
      </c>
      <c r="E34" s="44" t="e">
        <f>IF(E33&gt;E32,(IF(E33&gt;0,E33,0)),(IF(E32&gt;0,E32,0)))</f>
        <v>#DIV/0!</v>
      </c>
      <c r="F34" s="45" t="e">
        <f>IF(F37&gt;0,(B35-(E34/(C35*8.34*B37))),B35)</f>
        <v>#N/A</v>
      </c>
      <c r="G34" s="58" t="e">
        <f>IF(F37&gt;0,(D35-(E34/B37)),D35)</f>
        <v>#N/A</v>
      </c>
      <c r="H34" s="76"/>
      <c r="I34" s="75"/>
      <c r="J34" s="16" t="str">
        <f t="shared" si="1"/>
        <v/>
      </c>
      <c r="K34" s="44" t="e">
        <f>IF(K33&gt;K32,(IF(K33&gt;0,K33,0)),(IF(K32&gt;0,K32,0)))</f>
        <v>#DIV/0!</v>
      </c>
      <c r="L34" s="45" t="e">
        <f>IF(L37&gt;0,(H35-(K34/(I35*8.34*H37))),H35)</f>
        <v>#N/A</v>
      </c>
      <c r="M34" s="58" t="e">
        <f>IF(L37&gt;0,(J35-(K34/H37)),J35)</f>
        <v>#N/A</v>
      </c>
      <c r="N34" s="77"/>
      <c r="O34" s="74"/>
      <c r="P34" s="16" t="str">
        <f t="shared" si="2"/>
        <v/>
      </c>
      <c r="Q34" s="44" t="e">
        <f>IF(Q33&gt;Q32,(IF(Q33&gt;0,Q33,0)),(IF(Q32&gt;0,Q32,0)))</f>
        <v>#DIV/0!</v>
      </c>
      <c r="R34" s="45" t="e">
        <f>IF(R37&gt;0,(N35-(Q34/(O35*8.34*N37))),N35)</f>
        <v>#N/A</v>
      </c>
      <c r="S34" s="58" t="e">
        <f>IF(R37&gt;0,(P35-(Q34/N37)),P35)</f>
        <v>#N/A</v>
      </c>
      <c r="T34" s="76"/>
      <c r="U34" s="75"/>
      <c r="V34" s="16" t="str">
        <f t="shared" si="3"/>
        <v/>
      </c>
      <c r="W34" s="44" t="e">
        <f>IF(W33&gt;W32,(IF(W33&gt;0,W33,0)),(IF(W32&gt;0,W32,0)))</f>
        <v>#DIV/0!</v>
      </c>
      <c r="X34" s="45" t="e">
        <f>IF(X37&gt;0,(T35-(W34/(U35*8.34*T37))),T35)</f>
        <v>#N/A</v>
      </c>
      <c r="Y34" s="58" t="e">
        <f>IF(X37&gt;0,(V35-(W34/T37)),V35)</f>
        <v>#N/A</v>
      </c>
      <c r="Z34" s="77"/>
      <c r="AA34" s="74"/>
      <c r="AB34" s="16" t="str">
        <f t="shared" si="4"/>
        <v/>
      </c>
      <c r="AC34" s="44" t="e">
        <f>IF(AC33&gt;AC32,(IF(AC33&gt;0,AC33,0)),(IF(AC32&gt;0,AC32,0)))</f>
        <v>#DIV/0!</v>
      </c>
      <c r="AD34" s="45" t="e">
        <f>IF(AD37&gt;0,(Z35-(AC34/(AA35*8.34*Z37))),Z35)</f>
        <v>#N/A</v>
      </c>
      <c r="AE34" s="58" t="e">
        <f>IF(AD37&gt;0,(AB35-(AC34/Z37)),AB35)</f>
        <v>#N/A</v>
      </c>
      <c r="AF34" s="76"/>
      <c r="AG34" s="75"/>
      <c r="AH34" s="16" t="str">
        <f t="shared" si="5"/>
        <v/>
      </c>
      <c r="AI34" s="44" t="e">
        <f>IF(AI33&gt;AI32,(IF(AI33&gt;0,AI33,0)),(IF(AI32&gt;0,AI32,0)))</f>
        <v>#DIV/0!</v>
      </c>
      <c r="AJ34" s="45" t="e">
        <f>IF(AJ37&gt;0,(AF35-(AI34/(AG35*8.34*AF37))),AF35)</f>
        <v>#N/A</v>
      </c>
      <c r="AK34" s="58" t="e">
        <f>IF(AJ37&gt;0,(AH35-(AI34/AF37)),AH35)</f>
        <v>#N/A</v>
      </c>
    </row>
    <row r="35" spans="1:37" ht="24.75" customHeight="1" thickBot="1" x14ac:dyDescent="0.3">
      <c r="A35" s="83" t="s">
        <v>20</v>
      </c>
      <c r="B35" s="39" t="e">
        <f>AVERAGE(B4:B34)</f>
        <v>#DIV/0!</v>
      </c>
      <c r="C35" s="40" t="e">
        <f>AVERAGE(C4:C34)</f>
        <v>#DIV/0!</v>
      </c>
      <c r="D35" s="41" t="e">
        <f>AVERAGE(D4:D34)</f>
        <v>#DIV/0!</v>
      </c>
      <c r="E35" s="56"/>
      <c r="F35" s="14"/>
      <c r="G35" s="15"/>
      <c r="H35" s="39" t="e">
        <f>AVERAGE(H4:H34)</f>
        <v>#DIV/0!</v>
      </c>
      <c r="I35" s="40" t="e">
        <f>AVERAGE(I4:I34)</f>
        <v>#DIV/0!</v>
      </c>
      <c r="J35" s="41" t="e">
        <f>AVERAGE(J4:J34)</f>
        <v>#DIV/0!</v>
      </c>
      <c r="K35" s="14"/>
      <c r="L35" s="14"/>
      <c r="M35" s="57"/>
      <c r="N35" s="39" t="e">
        <f>AVERAGE(N4:N34)</f>
        <v>#DIV/0!</v>
      </c>
      <c r="O35" s="40" t="e">
        <f>AVERAGE(O4:O34)</f>
        <v>#DIV/0!</v>
      </c>
      <c r="P35" s="41" t="e">
        <f>AVERAGE(P4:P34)</f>
        <v>#DIV/0!</v>
      </c>
      <c r="Q35" s="56"/>
      <c r="R35" s="14"/>
      <c r="S35" s="57"/>
      <c r="T35" s="39" t="e">
        <f>AVERAGE(T4:T34)</f>
        <v>#DIV/0!</v>
      </c>
      <c r="U35" s="40" t="e">
        <f>AVERAGE(U4:U34)</f>
        <v>#DIV/0!</v>
      </c>
      <c r="V35" s="41" t="e">
        <f>AVERAGE(V4:V34)</f>
        <v>#DIV/0!</v>
      </c>
      <c r="W35" s="14"/>
      <c r="X35" s="14"/>
      <c r="Y35" s="57"/>
      <c r="Z35" s="39" t="e">
        <f>AVERAGE(Z4:Z34)</f>
        <v>#DIV/0!</v>
      </c>
      <c r="AA35" s="40" t="e">
        <f>AVERAGE(AA4:AA34)</f>
        <v>#DIV/0!</v>
      </c>
      <c r="AB35" s="41" t="e">
        <f>AVERAGE(AB4:AB34)</f>
        <v>#DIV/0!</v>
      </c>
      <c r="AC35" s="56"/>
      <c r="AD35" s="14"/>
      <c r="AE35" s="57"/>
      <c r="AF35" s="39" t="e">
        <f>AVERAGE(AF4:AF34)</f>
        <v>#DIV/0!</v>
      </c>
      <c r="AG35" s="40" t="e">
        <f>AVERAGE(AG4:AG34)</f>
        <v>#DIV/0!</v>
      </c>
      <c r="AH35" s="41" t="e">
        <f>AVERAGE(AH4:AH34)</f>
        <v>#DIV/0!</v>
      </c>
      <c r="AI35" s="14"/>
      <c r="AJ35" s="14"/>
      <c r="AK35" s="57"/>
    </row>
    <row r="36" spans="1:37" ht="17.25" customHeight="1" thickBot="1" x14ac:dyDescent="0.3">
      <c r="A36" s="83"/>
      <c r="B36" s="8" t="s">
        <v>15</v>
      </c>
      <c r="C36" s="9" t="s">
        <v>15</v>
      </c>
      <c r="D36" s="17" t="s">
        <v>15</v>
      </c>
      <c r="E36" s="17" t="s">
        <v>16</v>
      </c>
      <c r="F36" s="17"/>
      <c r="G36" s="17"/>
      <c r="H36" s="8" t="s">
        <v>15</v>
      </c>
      <c r="I36" s="9" t="s">
        <v>15</v>
      </c>
      <c r="J36" s="17" t="s">
        <v>15</v>
      </c>
      <c r="K36" s="17" t="s">
        <v>16</v>
      </c>
      <c r="L36" s="17"/>
      <c r="M36" s="17"/>
      <c r="N36" s="8" t="s">
        <v>15</v>
      </c>
      <c r="O36" s="9" t="s">
        <v>15</v>
      </c>
      <c r="P36" s="17" t="s">
        <v>15</v>
      </c>
      <c r="Q36" s="17" t="s">
        <v>16</v>
      </c>
      <c r="R36" s="17"/>
      <c r="S36" s="17"/>
      <c r="T36" s="8" t="s">
        <v>15</v>
      </c>
      <c r="U36" s="9" t="s">
        <v>15</v>
      </c>
      <c r="V36" s="17" t="s">
        <v>15</v>
      </c>
      <c r="W36" s="17" t="s">
        <v>16</v>
      </c>
      <c r="X36" s="17"/>
      <c r="Y36" s="17"/>
      <c r="Z36" s="8" t="s">
        <v>15</v>
      </c>
      <c r="AA36" s="9" t="s">
        <v>15</v>
      </c>
      <c r="AB36" s="17" t="s">
        <v>15</v>
      </c>
      <c r="AC36" s="17" t="s">
        <v>16</v>
      </c>
      <c r="AD36" s="17"/>
      <c r="AE36" s="17"/>
      <c r="AF36" s="8" t="s">
        <v>15</v>
      </c>
      <c r="AG36" s="9" t="s">
        <v>15</v>
      </c>
      <c r="AH36" s="17" t="s">
        <v>15</v>
      </c>
      <c r="AI36" s="17" t="s">
        <v>16</v>
      </c>
      <c r="AJ36" s="17"/>
      <c r="AK36" s="17"/>
    </row>
    <row r="37" spans="1:37" ht="43.5" customHeight="1" thickBot="1" x14ac:dyDescent="0.3">
      <c r="A37" s="61" t="s">
        <v>34</v>
      </c>
      <c r="B37" s="43" cm="1">
        <f t="array" ref="B37">COUNT(IF(C4:C34&lt;&gt;0,C4:C34))</f>
        <v>0</v>
      </c>
      <c r="C37" s="61" t="s">
        <v>30</v>
      </c>
      <c r="D37" s="63" t="e">
        <f>SUM(E34)</f>
        <v>#DIV/0!</v>
      </c>
      <c r="E37" s="62" t="s">
        <v>31</v>
      </c>
      <c r="F37" s="104" t="e">
        <f>(VLOOKUP($Q$1,$B$83:$C$89,2,FALSE))-D37</f>
        <v>#N/A</v>
      </c>
      <c r="G37" s="64" t="e">
        <f>IF(F37&gt;0,"okay","NO CREDITS")</f>
        <v>#N/A</v>
      </c>
      <c r="H37" s="43" cm="1">
        <f t="array" ref="H37">COUNT(IF(I4:I34&lt;&gt;0,I4:I34))</f>
        <v>0</v>
      </c>
      <c r="I37" s="61" t="s">
        <v>30</v>
      </c>
      <c r="J37" s="63" t="e">
        <f>SUM(E34,K34)</f>
        <v>#DIV/0!</v>
      </c>
      <c r="K37" s="62" t="s">
        <v>31</v>
      </c>
      <c r="L37" s="104" t="e">
        <f>(VLOOKUP($Q$1,$B$83:$C$89,2,FALSE))-J37</f>
        <v>#N/A</v>
      </c>
      <c r="M37" s="64" t="e">
        <f>IF(L37&gt;0,"okay","NO CREDITS")</f>
        <v>#N/A</v>
      </c>
      <c r="N37" s="43" cm="1">
        <f t="array" ref="N37">COUNT(IF(O4:O34&lt;&gt;0,O4:O34))</f>
        <v>0</v>
      </c>
      <c r="O37" s="61" t="s">
        <v>30</v>
      </c>
      <c r="P37" s="63" t="e">
        <f>SUM(E34,K34,Q34)</f>
        <v>#DIV/0!</v>
      </c>
      <c r="Q37" s="62" t="s">
        <v>31</v>
      </c>
      <c r="R37" s="104" t="e">
        <f>(VLOOKUP($Q$1,$B$83:$C$89,2,FALSE))-P37</f>
        <v>#N/A</v>
      </c>
      <c r="S37" s="64" t="e">
        <f>IF(R37&gt;0,"okay","NO CREDITS")</f>
        <v>#N/A</v>
      </c>
      <c r="T37" s="43" cm="1">
        <f t="array" ref="T37">COUNT(IF(U4:U34&lt;&gt;0,U4:U34))</f>
        <v>0</v>
      </c>
      <c r="U37" s="61" t="s">
        <v>30</v>
      </c>
      <c r="V37" s="63" t="e">
        <f>SUM(E34,K34,Q34,W34)</f>
        <v>#DIV/0!</v>
      </c>
      <c r="W37" s="62" t="s">
        <v>31</v>
      </c>
      <c r="X37" s="104" t="e">
        <f>(VLOOKUP($Q$1,$B$83:$C$89,2,FALSE))-V37</f>
        <v>#N/A</v>
      </c>
      <c r="Y37" s="64" t="e">
        <f>IF(X37&gt;0,"okay","NO CREDITS")</f>
        <v>#N/A</v>
      </c>
      <c r="Z37" s="43" cm="1">
        <f t="array" ref="Z37">COUNT(IF(AA4:AA34&lt;&gt;0,AA4:AA34))</f>
        <v>0</v>
      </c>
      <c r="AA37" s="61" t="s">
        <v>30</v>
      </c>
      <c r="AB37" s="63" t="e">
        <f>SUM(E34,K34,Q34,W34,AC34)</f>
        <v>#DIV/0!</v>
      </c>
      <c r="AC37" s="62" t="s">
        <v>31</v>
      </c>
      <c r="AD37" s="104" t="e">
        <f>(VLOOKUP($Q$1,$B$83:$C$89,2,FALSE))-AB37</f>
        <v>#N/A</v>
      </c>
      <c r="AE37" s="64" t="e">
        <f>IF(AD37&gt;0,"okay","NO CREDITS")</f>
        <v>#N/A</v>
      </c>
      <c r="AF37" s="43" cm="1">
        <f t="array" ref="AF37">COUNT(IF(AG4:AG34&lt;&gt;0,AG4:AG34))</f>
        <v>0</v>
      </c>
      <c r="AG37" s="61" t="s">
        <v>30</v>
      </c>
      <c r="AH37" s="65" t="e">
        <f>SUM($E$34,$K$34,$Q$34,$W$34,$AC$34,$AI$34)</f>
        <v>#DIV/0!</v>
      </c>
      <c r="AI37" s="62" t="s">
        <v>31</v>
      </c>
      <c r="AJ37" s="104" t="e">
        <f>(VLOOKUP($Q$1,$B$83:$C$89,2,FALSE))-AH37</f>
        <v>#N/A</v>
      </c>
      <c r="AK37" s="64" t="e">
        <f>IF(AJ37&gt;0,"okay","NO CREDITS")</f>
        <v>#N/A</v>
      </c>
    </row>
    <row r="38" spans="1:37" ht="15.75" thickBot="1" x14ac:dyDescent="0.3"/>
    <row r="39" spans="1:37" x14ac:dyDescent="0.25">
      <c r="B39" s="87" t="s">
        <v>7</v>
      </c>
      <c r="C39" s="88"/>
      <c r="D39" s="89"/>
      <c r="E39" s="89"/>
      <c r="F39" s="89"/>
      <c r="G39" s="90"/>
      <c r="H39" s="87" t="s">
        <v>8</v>
      </c>
      <c r="I39" s="88"/>
      <c r="J39" s="89"/>
      <c r="K39" s="89"/>
      <c r="L39" s="89"/>
      <c r="M39" s="90"/>
      <c r="N39" s="87" t="s">
        <v>9</v>
      </c>
      <c r="O39" s="88"/>
      <c r="P39" s="89"/>
      <c r="Q39" s="89"/>
      <c r="R39" s="89"/>
      <c r="S39" s="90"/>
      <c r="T39" s="87" t="s">
        <v>10</v>
      </c>
      <c r="U39" s="88"/>
      <c r="V39" s="89"/>
      <c r="W39" s="89"/>
      <c r="X39" s="89"/>
      <c r="Y39" s="90"/>
      <c r="Z39" s="87" t="s">
        <v>11</v>
      </c>
      <c r="AA39" s="88"/>
      <c r="AB39" s="89"/>
      <c r="AC39" s="89"/>
      <c r="AD39" s="89"/>
      <c r="AE39" s="90"/>
      <c r="AF39" s="87" t="s">
        <v>12</v>
      </c>
      <c r="AG39" s="88"/>
      <c r="AH39" s="89"/>
      <c r="AI39" s="89"/>
      <c r="AJ39" s="89"/>
      <c r="AK39" s="90"/>
    </row>
    <row r="40" spans="1:37" ht="57.75" customHeight="1" x14ac:dyDescent="0.25">
      <c r="A40" s="2" t="s">
        <v>6</v>
      </c>
      <c r="B40" s="20" t="s">
        <v>27</v>
      </c>
      <c r="C40" s="21" t="s">
        <v>26</v>
      </c>
      <c r="D40" s="22" t="s">
        <v>24</v>
      </c>
      <c r="E40" s="23" t="s">
        <v>25</v>
      </c>
      <c r="F40" s="23" t="s">
        <v>21</v>
      </c>
      <c r="G40" s="24" t="s">
        <v>44</v>
      </c>
      <c r="H40" s="20" t="s">
        <v>27</v>
      </c>
      <c r="I40" s="21" t="s">
        <v>26</v>
      </c>
      <c r="J40" s="22" t="s">
        <v>24</v>
      </c>
      <c r="K40" s="23" t="s">
        <v>25</v>
      </c>
      <c r="L40" s="23" t="s">
        <v>21</v>
      </c>
      <c r="M40" s="24" t="s">
        <v>44</v>
      </c>
      <c r="N40" s="20" t="s">
        <v>27</v>
      </c>
      <c r="O40" s="21" t="s">
        <v>26</v>
      </c>
      <c r="P40" s="22" t="s">
        <v>24</v>
      </c>
      <c r="Q40" s="23" t="s">
        <v>25</v>
      </c>
      <c r="R40" s="23" t="s">
        <v>21</v>
      </c>
      <c r="S40" s="24" t="s">
        <v>44</v>
      </c>
      <c r="T40" s="20" t="s">
        <v>27</v>
      </c>
      <c r="U40" s="21" t="s">
        <v>26</v>
      </c>
      <c r="V40" s="22" t="s">
        <v>24</v>
      </c>
      <c r="W40" s="23" t="s">
        <v>25</v>
      </c>
      <c r="X40" s="23" t="s">
        <v>21</v>
      </c>
      <c r="Y40" s="24" t="s">
        <v>44</v>
      </c>
      <c r="Z40" s="20" t="s">
        <v>27</v>
      </c>
      <c r="AA40" s="21" t="s">
        <v>26</v>
      </c>
      <c r="AB40" s="22" t="s">
        <v>24</v>
      </c>
      <c r="AC40" s="23" t="s">
        <v>25</v>
      </c>
      <c r="AD40" s="23" t="s">
        <v>21</v>
      </c>
      <c r="AE40" s="24" t="s">
        <v>44</v>
      </c>
      <c r="AF40" s="20" t="s">
        <v>27</v>
      </c>
      <c r="AG40" s="21" t="s">
        <v>26</v>
      </c>
      <c r="AH40" s="22" t="s">
        <v>24</v>
      </c>
      <c r="AI40" s="23" t="s">
        <v>25</v>
      </c>
      <c r="AJ40" s="23" t="s">
        <v>21</v>
      </c>
      <c r="AK40" s="24" t="s">
        <v>44</v>
      </c>
    </row>
    <row r="41" spans="1:37" x14ac:dyDescent="0.25">
      <c r="A41" s="3">
        <v>1</v>
      </c>
      <c r="B41" s="77"/>
      <c r="C41" s="74"/>
      <c r="D41" s="16" t="str">
        <f>IF(ISBLANK(B41),"",(IF(ISNUMBER(B41),B41,0))*C41*8.34)</f>
        <v/>
      </c>
      <c r="E41" s="11"/>
      <c r="F41" s="7"/>
      <c r="G41" s="6"/>
      <c r="H41" s="76"/>
      <c r="I41" s="75"/>
      <c r="J41" s="16" t="str">
        <f>IF(ISBLANK(H41),"",(IF(ISNUMBER(H41),H41,0))*I41*8.34)</f>
        <v/>
      </c>
      <c r="K41" s="12"/>
      <c r="L41" s="7"/>
      <c r="M41" s="6"/>
      <c r="N41" s="77"/>
      <c r="O41" s="74"/>
      <c r="P41" s="16" t="str">
        <f>IF(ISBLANK(N41),"",(IF(ISNUMBER(N41),N41,0))*O41*8.34)</f>
        <v/>
      </c>
      <c r="Q41" s="11"/>
      <c r="R41" s="7"/>
      <c r="S41" s="6"/>
      <c r="T41" s="76"/>
      <c r="U41" s="75"/>
      <c r="V41" s="16" t="str">
        <f>IF(ISBLANK(T41),"",(IF(ISNUMBER(T41),T41,0))*U41*8.34)</f>
        <v/>
      </c>
      <c r="W41" s="12"/>
      <c r="X41" s="7"/>
      <c r="Y41" s="6"/>
      <c r="Z41" s="76"/>
      <c r="AA41" s="75"/>
      <c r="AB41" s="16" t="str">
        <f>IF(ISBLANK(Z41),"",(IF(ISNUMBER(Z41),Z41,0))*AA41*8.34)</f>
        <v/>
      </c>
      <c r="AC41" s="12"/>
      <c r="AD41" s="7"/>
      <c r="AE41" s="6"/>
      <c r="AF41" s="77"/>
      <c r="AG41" s="74"/>
      <c r="AH41" s="16" t="str">
        <f>IF(ISBLANK(AF41),"",(IF(ISNUMBER(AF41),AF41,0))*AG41*8.34)</f>
        <v/>
      </c>
      <c r="AI41" s="11"/>
      <c r="AJ41" s="7"/>
      <c r="AK41" s="6"/>
    </row>
    <row r="42" spans="1:37" ht="15" customHeight="1" x14ac:dyDescent="0.25">
      <c r="A42" s="3">
        <v>2</v>
      </c>
      <c r="B42" s="76"/>
      <c r="C42" s="75"/>
      <c r="D42" s="16" t="str">
        <f t="shared" ref="D42:D71" si="6">IF(ISBLANK(B42),"",(IF(ISNUMBER(B42),B42,0))*C42*8.34)</f>
        <v/>
      </c>
      <c r="E42" s="12"/>
      <c r="F42" s="7"/>
      <c r="G42" s="6"/>
      <c r="H42" s="77"/>
      <c r="I42" s="74"/>
      <c r="J42" s="16" t="str">
        <f t="shared" ref="J42:J71" si="7">IF(ISBLANK(H42),"",(IF(ISNUMBER(H42),H42,0))*I42*8.34)</f>
        <v/>
      </c>
      <c r="K42" s="11"/>
      <c r="L42" s="7"/>
      <c r="M42" s="6"/>
      <c r="N42" s="77"/>
      <c r="O42" s="74"/>
      <c r="P42" s="16" t="str">
        <f t="shared" ref="P42:P71" si="8">IF(ISBLANK(N42),"",(IF(ISNUMBER(N42),N42,0))*O42*8.34)</f>
        <v/>
      </c>
      <c r="Q42" s="11"/>
      <c r="R42" s="7"/>
      <c r="S42" s="6"/>
      <c r="T42" s="76"/>
      <c r="U42" s="75"/>
      <c r="V42" s="16" t="str">
        <f t="shared" ref="V42:V71" si="9">IF(ISBLANK(T42),"",(IF(ISNUMBER(T42),T42,0))*U42*8.34)</f>
        <v/>
      </c>
      <c r="W42" s="12"/>
      <c r="X42" s="7"/>
      <c r="Y42" s="6"/>
      <c r="Z42" s="76"/>
      <c r="AA42" s="75"/>
      <c r="AB42" s="16" t="str">
        <f t="shared" ref="AB42:AB71" si="10">IF(ISBLANK(Z42),"",(IF(ISNUMBER(Z42),Z42,0))*AA42*8.34)</f>
        <v/>
      </c>
      <c r="AC42" s="12"/>
      <c r="AD42" s="7"/>
      <c r="AE42" s="6"/>
      <c r="AF42" s="77"/>
      <c r="AG42" s="74"/>
      <c r="AH42" s="16" t="str">
        <f t="shared" ref="AH42:AH71" si="11">IF(ISBLANK(AF42),"",(IF(ISNUMBER(AF42),AF42,0))*AG42*8.34)</f>
        <v/>
      </c>
      <c r="AI42" s="11"/>
      <c r="AJ42" s="7"/>
      <c r="AK42" s="6"/>
    </row>
    <row r="43" spans="1:37" x14ac:dyDescent="0.25">
      <c r="A43" s="3">
        <v>3</v>
      </c>
      <c r="B43" s="76"/>
      <c r="C43" s="75"/>
      <c r="D43" s="16" t="str">
        <f t="shared" si="6"/>
        <v/>
      </c>
      <c r="E43" s="12"/>
      <c r="F43" s="7"/>
      <c r="G43" s="6"/>
      <c r="H43" s="77"/>
      <c r="I43" s="74"/>
      <c r="J43" s="16" t="str">
        <f t="shared" si="7"/>
        <v/>
      </c>
      <c r="K43" s="11"/>
      <c r="L43" s="7"/>
      <c r="M43" s="6"/>
      <c r="N43" s="77"/>
      <c r="O43" s="74"/>
      <c r="P43" s="16" t="str">
        <f t="shared" si="8"/>
        <v/>
      </c>
      <c r="Q43" s="11"/>
      <c r="R43" s="7"/>
      <c r="S43" s="6"/>
      <c r="T43" s="76"/>
      <c r="U43" s="75"/>
      <c r="V43" s="16" t="str">
        <f t="shared" si="9"/>
        <v/>
      </c>
      <c r="W43" s="12"/>
      <c r="X43" s="7"/>
      <c r="Y43" s="6"/>
      <c r="Z43" s="77"/>
      <c r="AA43" s="74"/>
      <c r="AB43" s="16" t="str">
        <f t="shared" si="10"/>
        <v/>
      </c>
      <c r="AC43" s="11"/>
      <c r="AD43" s="7"/>
      <c r="AE43" s="6"/>
      <c r="AF43" s="76"/>
      <c r="AG43" s="75"/>
      <c r="AH43" s="16" t="str">
        <f t="shared" si="11"/>
        <v/>
      </c>
      <c r="AI43" s="12"/>
      <c r="AJ43" s="7"/>
      <c r="AK43" s="6"/>
    </row>
    <row r="44" spans="1:37" ht="15.75" customHeight="1" x14ac:dyDescent="0.25">
      <c r="A44" s="3">
        <v>4</v>
      </c>
      <c r="B44" s="76"/>
      <c r="C44" s="75"/>
      <c r="D44" s="16" t="str">
        <f t="shared" si="6"/>
        <v/>
      </c>
      <c r="E44" s="12"/>
      <c r="F44" s="7"/>
      <c r="G44" s="6"/>
      <c r="H44" s="77"/>
      <c r="I44" s="74"/>
      <c r="J44" s="16" t="str">
        <f t="shared" si="7"/>
        <v/>
      </c>
      <c r="K44" s="11"/>
      <c r="L44" s="7"/>
      <c r="M44" s="6"/>
      <c r="N44" s="76"/>
      <c r="O44" s="75"/>
      <c r="P44" s="16" t="str">
        <f t="shared" si="8"/>
        <v/>
      </c>
      <c r="Q44" s="12"/>
      <c r="R44" s="7"/>
      <c r="S44" s="6"/>
      <c r="T44" s="76"/>
      <c r="U44" s="75"/>
      <c r="V44" s="16" t="str">
        <f t="shared" si="9"/>
        <v/>
      </c>
      <c r="W44" s="12"/>
      <c r="X44" s="7"/>
      <c r="Y44" s="6"/>
      <c r="Z44" s="77"/>
      <c r="AA44" s="74"/>
      <c r="AB44" s="16" t="str">
        <f t="shared" si="10"/>
        <v/>
      </c>
      <c r="AC44" s="11"/>
      <c r="AD44" s="7"/>
      <c r="AE44" s="6"/>
      <c r="AF44" s="76"/>
      <c r="AG44" s="75"/>
      <c r="AH44" s="16" t="str">
        <f t="shared" si="11"/>
        <v/>
      </c>
      <c r="AI44" s="12"/>
      <c r="AJ44" s="7"/>
      <c r="AK44" s="6"/>
    </row>
    <row r="45" spans="1:37" x14ac:dyDescent="0.25">
      <c r="A45" s="3">
        <v>5</v>
      </c>
      <c r="B45" s="77"/>
      <c r="C45" s="74"/>
      <c r="D45" s="16" t="str">
        <f t="shared" si="6"/>
        <v/>
      </c>
      <c r="E45" s="11"/>
      <c r="F45" s="7"/>
      <c r="G45" s="6"/>
      <c r="H45" s="76"/>
      <c r="I45" s="75"/>
      <c r="J45" s="16" t="str">
        <f t="shared" si="7"/>
        <v/>
      </c>
      <c r="K45" s="12"/>
      <c r="L45" s="7"/>
      <c r="M45" s="6"/>
      <c r="N45" s="76"/>
      <c r="O45" s="75"/>
      <c r="P45" s="16" t="str">
        <f t="shared" si="8"/>
        <v/>
      </c>
      <c r="Q45" s="12"/>
      <c r="R45" s="7"/>
      <c r="S45" s="6"/>
      <c r="T45" s="77"/>
      <c r="U45" s="74"/>
      <c r="V45" s="16" t="str">
        <f t="shared" si="9"/>
        <v/>
      </c>
      <c r="W45" s="11"/>
      <c r="X45" s="7"/>
      <c r="Y45" s="6"/>
      <c r="Z45" s="77"/>
      <c r="AA45" s="74"/>
      <c r="AB45" s="16" t="str">
        <f t="shared" si="10"/>
        <v/>
      </c>
      <c r="AC45" s="11"/>
      <c r="AD45" s="7"/>
      <c r="AE45" s="6"/>
      <c r="AF45" s="76"/>
      <c r="AG45" s="75"/>
      <c r="AH45" s="16" t="str">
        <f t="shared" si="11"/>
        <v/>
      </c>
      <c r="AI45" s="12"/>
      <c r="AJ45" s="7"/>
      <c r="AK45" s="6"/>
    </row>
    <row r="46" spans="1:37" x14ac:dyDescent="0.25">
      <c r="A46" s="3">
        <v>6</v>
      </c>
      <c r="B46" s="77"/>
      <c r="C46" s="74"/>
      <c r="D46" s="16" t="str">
        <f t="shared" si="6"/>
        <v/>
      </c>
      <c r="E46" s="11"/>
      <c r="F46" s="7"/>
      <c r="G46" s="6"/>
      <c r="H46" s="76"/>
      <c r="I46" s="75"/>
      <c r="J46" s="16" t="str">
        <f t="shared" si="7"/>
        <v/>
      </c>
      <c r="K46" s="12"/>
      <c r="L46" s="7"/>
      <c r="M46" s="6"/>
      <c r="N46" s="76"/>
      <c r="O46" s="75"/>
      <c r="P46" s="16" t="str">
        <f t="shared" si="8"/>
        <v/>
      </c>
      <c r="Q46" s="12"/>
      <c r="R46" s="7"/>
      <c r="S46" s="6"/>
      <c r="T46" s="77"/>
      <c r="U46" s="74"/>
      <c r="V46" s="16" t="str">
        <f t="shared" si="9"/>
        <v/>
      </c>
      <c r="W46" s="11"/>
      <c r="X46" s="7"/>
      <c r="Y46" s="6"/>
      <c r="Z46" s="76"/>
      <c r="AA46" s="75"/>
      <c r="AB46" s="16" t="str">
        <f t="shared" si="10"/>
        <v/>
      </c>
      <c r="AC46" s="12"/>
      <c r="AD46" s="7"/>
      <c r="AE46" s="6"/>
      <c r="AF46" s="76"/>
      <c r="AG46" s="75"/>
      <c r="AH46" s="16" t="str">
        <f t="shared" si="11"/>
        <v/>
      </c>
      <c r="AI46" s="12"/>
      <c r="AJ46" s="7"/>
      <c r="AK46" s="6"/>
    </row>
    <row r="47" spans="1:37" x14ac:dyDescent="0.25">
      <c r="A47" s="3">
        <v>7</v>
      </c>
      <c r="B47" s="77"/>
      <c r="C47" s="74"/>
      <c r="D47" s="16" t="str">
        <f t="shared" si="6"/>
        <v/>
      </c>
      <c r="E47" s="11"/>
      <c r="F47" s="7"/>
      <c r="G47" s="6"/>
      <c r="H47" s="76"/>
      <c r="I47" s="75"/>
      <c r="J47" s="16" t="str">
        <f t="shared" si="7"/>
        <v/>
      </c>
      <c r="K47" s="12"/>
      <c r="L47" s="7"/>
      <c r="M47" s="6"/>
      <c r="N47" s="77"/>
      <c r="O47" s="74"/>
      <c r="P47" s="16" t="str">
        <f t="shared" si="8"/>
        <v/>
      </c>
      <c r="Q47" s="11"/>
      <c r="R47" s="7"/>
      <c r="S47" s="6"/>
      <c r="T47" s="77"/>
      <c r="U47" s="74"/>
      <c r="V47" s="16" t="str">
        <f t="shared" si="9"/>
        <v/>
      </c>
      <c r="W47" s="11"/>
      <c r="X47" s="7"/>
      <c r="Y47" s="6"/>
      <c r="Z47" s="76"/>
      <c r="AA47" s="75"/>
      <c r="AB47" s="16" t="str">
        <f t="shared" si="10"/>
        <v/>
      </c>
      <c r="AC47" s="12"/>
      <c r="AD47" s="7"/>
      <c r="AE47" s="6"/>
      <c r="AF47" s="77"/>
      <c r="AG47" s="74"/>
      <c r="AH47" s="16" t="str">
        <f t="shared" si="11"/>
        <v/>
      </c>
      <c r="AI47" s="11"/>
      <c r="AJ47" s="7"/>
      <c r="AK47" s="6"/>
    </row>
    <row r="48" spans="1:37" x14ac:dyDescent="0.25">
      <c r="A48" s="3">
        <v>8</v>
      </c>
      <c r="B48" s="76"/>
      <c r="C48" s="75"/>
      <c r="D48" s="16" t="str">
        <f t="shared" si="6"/>
        <v/>
      </c>
      <c r="E48" s="12"/>
      <c r="F48" s="7"/>
      <c r="G48" s="6"/>
      <c r="H48" s="76"/>
      <c r="I48" s="75"/>
      <c r="J48" s="16" t="str">
        <f t="shared" si="7"/>
        <v/>
      </c>
      <c r="K48" s="12"/>
      <c r="L48" s="7"/>
      <c r="M48" s="6"/>
      <c r="N48" s="77"/>
      <c r="O48" s="74"/>
      <c r="P48" s="16" t="str">
        <f t="shared" si="8"/>
        <v/>
      </c>
      <c r="Q48" s="11"/>
      <c r="R48" s="7"/>
      <c r="S48" s="6"/>
      <c r="T48" s="76"/>
      <c r="U48" s="75"/>
      <c r="V48" s="16" t="str">
        <f t="shared" si="9"/>
        <v/>
      </c>
      <c r="W48" s="12"/>
      <c r="X48" s="7"/>
      <c r="Y48" s="6"/>
      <c r="Z48" s="76"/>
      <c r="AA48" s="75"/>
      <c r="AB48" s="16" t="str">
        <f t="shared" si="10"/>
        <v/>
      </c>
      <c r="AC48" s="12"/>
      <c r="AD48" s="7"/>
      <c r="AE48" s="6"/>
      <c r="AF48" s="77"/>
      <c r="AG48" s="74"/>
      <c r="AH48" s="16" t="str">
        <f t="shared" si="11"/>
        <v/>
      </c>
      <c r="AI48" s="11"/>
      <c r="AJ48" s="7"/>
      <c r="AK48" s="6"/>
    </row>
    <row r="49" spans="1:46" x14ac:dyDescent="0.25">
      <c r="A49" s="3">
        <v>9</v>
      </c>
      <c r="B49" s="76"/>
      <c r="C49" s="75"/>
      <c r="D49" s="16" t="str">
        <f t="shared" si="6"/>
        <v/>
      </c>
      <c r="E49" s="12"/>
      <c r="F49" s="7"/>
      <c r="G49" s="6"/>
      <c r="H49" s="77"/>
      <c r="I49" s="74"/>
      <c r="J49" s="16" t="str">
        <f t="shared" si="7"/>
        <v/>
      </c>
      <c r="K49" s="11"/>
      <c r="L49" s="7"/>
      <c r="M49" s="6"/>
      <c r="N49" s="77"/>
      <c r="O49" s="74"/>
      <c r="P49" s="16" t="str">
        <f t="shared" si="8"/>
        <v/>
      </c>
      <c r="Q49" s="11"/>
      <c r="R49" s="7"/>
      <c r="S49" s="6"/>
      <c r="T49" s="76"/>
      <c r="U49" s="75"/>
      <c r="V49" s="16" t="str">
        <f t="shared" si="9"/>
        <v/>
      </c>
      <c r="W49" s="12"/>
      <c r="X49" s="7"/>
      <c r="Y49" s="6"/>
      <c r="Z49" s="76"/>
      <c r="AA49" s="75"/>
      <c r="AB49" s="16" t="str">
        <f t="shared" si="10"/>
        <v/>
      </c>
      <c r="AC49" s="12"/>
      <c r="AD49" s="7"/>
      <c r="AE49" s="6"/>
      <c r="AF49" s="77"/>
      <c r="AG49" s="74"/>
      <c r="AH49" s="16" t="str">
        <f t="shared" si="11"/>
        <v/>
      </c>
      <c r="AI49" s="11"/>
      <c r="AJ49" s="7"/>
      <c r="AK49" s="6"/>
    </row>
    <row r="50" spans="1:46" x14ac:dyDescent="0.25">
      <c r="A50" s="3">
        <v>10</v>
      </c>
      <c r="B50" s="76"/>
      <c r="C50" s="75"/>
      <c r="D50" s="16" t="str">
        <f t="shared" si="6"/>
        <v/>
      </c>
      <c r="E50" s="12"/>
      <c r="F50" s="7"/>
      <c r="G50" s="6"/>
      <c r="H50" s="77"/>
      <c r="I50" s="74"/>
      <c r="J50" s="16" t="str">
        <f t="shared" si="7"/>
        <v/>
      </c>
      <c r="K50" s="11"/>
      <c r="L50" s="7"/>
      <c r="M50" s="6"/>
      <c r="N50" s="77"/>
      <c r="O50" s="74"/>
      <c r="P50" s="16" t="str">
        <f t="shared" si="8"/>
        <v/>
      </c>
      <c r="Q50" s="11"/>
      <c r="R50" s="7"/>
      <c r="S50" s="6"/>
      <c r="T50" s="76"/>
      <c r="U50" s="75"/>
      <c r="V50" s="16" t="str">
        <f t="shared" si="9"/>
        <v/>
      </c>
      <c r="W50" s="12"/>
      <c r="X50" s="7"/>
      <c r="Y50" s="6"/>
      <c r="Z50" s="77"/>
      <c r="AA50" s="74"/>
      <c r="AB50" s="16" t="str">
        <f t="shared" si="10"/>
        <v/>
      </c>
      <c r="AC50" s="11"/>
      <c r="AD50" s="7"/>
      <c r="AE50" s="6"/>
      <c r="AF50" s="76"/>
      <c r="AG50" s="75"/>
      <c r="AH50" s="16" t="str">
        <f t="shared" si="11"/>
        <v/>
      </c>
      <c r="AI50" s="12"/>
      <c r="AJ50" s="7"/>
      <c r="AK50" s="6"/>
    </row>
    <row r="51" spans="1:46" x14ac:dyDescent="0.25">
      <c r="A51" s="3">
        <v>11</v>
      </c>
      <c r="B51" s="76"/>
      <c r="C51" s="75"/>
      <c r="D51" s="16" t="str">
        <f t="shared" si="6"/>
        <v/>
      </c>
      <c r="E51" s="12"/>
      <c r="F51" s="7"/>
      <c r="G51" s="6"/>
      <c r="H51" s="77"/>
      <c r="I51" s="74"/>
      <c r="J51" s="16" t="str">
        <f t="shared" si="7"/>
        <v/>
      </c>
      <c r="K51" s="11"/>
      <c r="L51" s="7"/>
      <c r="M51" s="6"/>
      <c r="N51" s="77"/>
      <c r="O51" s="74"/>
      <c r="P51" s="16" t="str">
        <f t="shared" si="8"/>
        <v/>
      </c>
      <c r="Q51" s="11"/>
      <c r="R51" s="7"/>
      <c r="S51" s="6"/>
      <c r="T51" s="76"/>
      <c r="U51" s="75"/>
      <c r="V51" s="16" t="str">
        <f t="shared" si="9"/>
        <v/>
      </c>
      <c r="W51" s="12"/>
      <c r="X51" s="7"/>
      <c r="Y51" s="6"/>
      <c r="Z51" s="77"/>
      <c r="AA51" s="74"/>
      <c r="AB51" s="16" t="str">
        <f t="shared" si="10"/>
        <v/>
      </c>
      <c r="AC51" s="11"/>
      <c r="AD51" s="7"/>
      <c r="AE51" s="6"/>
      <c r="AF51" s="76"/>
      <c r="AG51" s="75"/>
      <c r="AH51" s="16" t="str">
        <f t="shared" si="11"/>
        <v/>
      </c>
      <c r="AI51" s="12"/>
      <c r="AJ51" s="7"/>
      <c r="AK51" s="6"/>
    </row>
    <row r="52" spans="1:46" x14ac:dyDescent="0.25">
      <c r="A52" s="3">
        <v>12</v>
      </c>
      <c r="B52" s="77"/>
      <c r="C52" s="74"/>
      <c r="D52" s="16" t="str">
        <f t="shared" si="6"/>
        <v/>
      </c>
      <c r="E52" s="11"/>
      <c r="F52" s="7"/>
      <c r="G52" s="6"/>
      <c r="H52" s="76"/>
      <c r="I52" s="75"/>
      <c r="J52" s="16" t="str">
        <f t="shared" si="7"/>
        <v/>
      </c>
      <c r="K52" s="12"/>
      <c r="L52" s="7"/>
      <c r="M52" s="6"/>
      <c r="N52" s="76"/>
      <c r="O52" s="75"/>
      <c r="P52" s="16" t="str">
        <f t="shared" si="8"/>
        <v/>
      </c>
      <c r="Q52" s="12"/>
      <c r="R52" s="7"/>
      <c r="S52" s="6"/>
      <c r="T52" s="77"/>
      <c r="U52" s="74"/>
      <c r="V52" s="16" t="str">
        <f t="shared" si="9"/>
        <v/>
      </c>
      <c r="W52" s="11"/>
      <c r="X52" s="7"/>
      <c r="Y52" s="6"/>
      <c r="Z52" s="77"/>
      <c r="AA52" s="74"/>
      <c r="AB52" s="16" t="str">
        <f t="shared" si="10"/>
        <v/>
      </c>
      <c r="AC52" s="11"/>
      <c r="AD52" s="7"/>
      <c r="AE52" s="6"/>
      <c r="AF52" s="76"/>
      <c r="AG52" s="75"/>
      <c r="AH52" s="16" t="str">
        <f t="shared" si="11"/>
        <v/>
      </c>
      <c r="AI52" s="12"/>
      <c r="AJ52" s="7"/>
      <c r="AK52" s="6"/>
    </row>
    <row r="53" spans="1:46" x14ac:dyDescent="0.25">
      <c r="A53" s="3">
        <v>13</v>
      </c>
      <c r="B53" s="77"/>
      <c r="C53" s="74"/>
      <c r="D53" s="16" t="str">
        <f t="shared" si="6"/>
        <v/>
      </c>
      <c r="E53" s="11"/>
      <c r="F53" s="7"/>
      <c r="G53" s="6"/>
      <c r="H53" s="76"/>
      <c r="I53" s="75"/>
      <c r="J53" s="16" t="str">
        <f t="shared" si="7"/>
        <v/>
      </c>
      <c r="K53" s="12"/>
      <c r="L53" s="7"/>
      <c r="M53" s="6"/>
      <c r="N53" s="77"/>
      <c r="O53" s="74"/>
      <c r="P53" s="16" t="str">
        <f t="shared" si="8"/>
        <v/>
      </c>
      <c r="Q53" s="11"/>
      <c r="R53" s="7"/>
      <c r="S53" s="6"/>
      <c r="T53" s="77"/>
      <c r="U53" s="74"/>
      <c r="V53" s="16" t="str">
        <f t="shared" si="9"/>
        <v/>
      </c>
      <c r="W53" s="11"/>
      <c r="X53" s="7"/>
      <c r="Y53" s="6"/>
      <c r="Z53" s="76"/>
      <c r="AA53" s="75"/>
      <c r="AB53" s="16" t="str">
        <f t="shared" si="10"/>
        <v/>
      </c>
      <c r="AC53" s="12"/>
      <c r="AD53" s="7"/>
      <c r="AE53" s="6"/>
      <c r="AF53" s="76"/>
      <c r="AG53" s="75"/>
      <c r="AH53" s="16" t="str">
        <f t="shared" si="11"/>
        <v/>
      </c>
      <c r="AI53" s="12"/>
      <c r="AJ53" s="7"/>
      <c r="AK53" s="6"/>
    </row>
    <row r="54" spans="1:46" x14ac:dyDescent="0.25">
      <c r="A54" s="3">
        <v>14</v>
      </c>
      <c r="B54" s="77"/>
      <c r="C54" s="74"/>
      <c r="D54" s="16" t="str">
        <f t="shared" si="6"/>
        <v/>
      </c>
      <c r="E54" s="11"/>
      <c r="F54" s="7"/>
      <c r="G54" s="6"/>
      <c r="H54" s="76"/>
      <c r="I54" s="75"/>
      <c r="J54" s="16" t="str">
        <f t="shared" si="7"/>
        <v/>
      </c>
      <c r="K54" s="12"/>
      <c r="L54" s="7"/>
      <c r="M54" s="6"/>
      <c r="N54" s="77"/>
      <c r="O54" s="74"/>
      <c r="P54" s="16" t="str">
        <f t="shared" si="8"/>
        <v/>
      </c>
      <c r="Q54" s="11"/>
      <c r="R54" s="7"/>
      <c r="S54" s="6"/>
      <c r="T54" s="77"/>
      <c r="U54" s="74"/>
      <c r="V54" s="16" t="str">
        <f t="shared" si="9"/>
        <v/>
      </c>
      <c r="W54" s="11"/>
      <c r="X54" s="7"/>
      <c r="Y54" s="6"/>
      <c r="Z54" s="76"/>
      <c r="AA54" s="75"/>
      <c r="AB54" s="16" t="str">
        <f t="shared" si="10"/>
        <v/>
      </c>
      <c r="AC54" s="12"/>
      <c r="AD54" s="7"/>
      <c r="AE54" s="6"/>
      <c r="AF54" s="77"/>
      <c r="AG54" s="74"/>
      <c r="AH54" s="16" t="str">
        <f t="shared" si="11"/>
        <v/>
      </c>
      <c r="AI54" s="11"/>
      <c r="AJ54" s="7"/>
      <c r="AK54" s="6"/>
    </row>
    <row r="55" spans="1:46" x14ac:dyDescent="0.25">
      <c r="A55" s="3">
        <v>15</v>
      </c>
      <c r="B55" s="76"/>
      <c r="C55" s="75"/>
      <c r="D55" s="16" t="str">
        <f t="shared" si="6"/>
        <v/>
      </c>
      <c r="E55" s="12"/>
      <c r="F55" s="7"/>
      <c r="G55" s="6"/>
      <c r="H55" s="76"/>
      <c r="I55" s="75"/>
      <c r="J55" s="16" t="str">
        <f t="shared" si="7"/>
        <v/>
      </c>
      <c r="K55" s="12"/>
      <c r="L55" s="7"/>
      <c r="M55" s="6"/>
      <c r="N55" s="77"/>
      <c r="O55" s="74"/>
      <c r="P55" s="16" t="str">
        <f t="shared" si="8"/>
        <v/>
      </c>
      <c r="Q55" s="11"/>
      <c r="R55" s="7"/>
      <c r="S55" s="6"/>
      <c r="T55" s="76"/>
      <c r="U55" s="75"/>
      <c r="V55" s="16" t="str">
        <f t="shared" si="9"/>
        <v/>
      </c>
      <c r="W55" s="12"/>
      <c r="X55" s="7"/>
      <c r="Y55" s="6"/>
      <c r="Z55" s="76"/>
      <c r="AA55" s="75"/>
      <c r="AB55" s="16" t="str">
        <f t="shared" si="10"/>
        <v/>
      </c>
      <c r="AC55" s="12"/>
      <c r="AD55" s="7"/>
      <c r="AE55" s="6"/>
      <c r="AF55" s="77"/>
      <c r="AG55" s="74"/>
      <c r="AH55" s="16" t="str">
        <f t="shared" si="11"/>
        <v/>
      </c>
      <c r="AI55" s="11"/>
      <c r="AJ55" s="7"/>
      <c r="AK55" s="6"/>
    </row>
    <row r="56" spans="1:46" x14ac:dyDescent="0.25">
      <c r="A56" s="3">
        <v>16</v>
      </c>
      <c r="B56" s="76"/>
      <c r="C56" s="75"/>
      <c r="D56" s="16" t="str">
        <f t="shared" si="6"/>
        <v/>
      </c>
      <c r="E56" s="12"/>
      <c r="F56" s="7"/>
      <c r="G56" s="6"/>
      <c r="H56" s="77"/>
      <c r="I56" s="74"/>
      <c r="J56" s="16" t="str">
        <f t="shared" si="7"/>
        <v/>
      </c>
      <c r="K56" s="11"/>
      <c r="L56" s="7"/>
      <c r="M56" s="6"/>
      <c r="N56" s="77"/>
      <c r="O56" s="74"/>
      <c r="P56" s="16" t="str">
        <f t="shared" si="8"/>
        <v/>
      </c>
      <c r="Q56" s="11"/>
      <c r="R56" s="7"/>
      <c r="S56" s="6"/>
      <c r="T56" s="76"/>
      <c r="U56" s="75"/>
      <c r="V56" s="16" t="str">
        <f t="shared" si="9"/>
        <v/>
      </c>
      <c r="W56" s="12"/>
      <c r="X56" s="7"/>
      <c r="Y56" s="6"/>
      <c r="Z56" s="76"/>
      <c r="AA56" s="75"/>
      <c r="AB56" s="16" t="str">
        <f t="shared" si="10"/>
        <v/>
      </c>
      <c r="AC56" s="12"/>
      <c r="AD56" s="7"/>
      <c r="AE56" s="6"/>
      <c r="AF56" s="77"/>
      <c r="AG56" s="74"/>
      <c r="AH56" s="16" t="str">
        <f t="shared" si="11"/>
        <v/>
      </c>
      <c r="AI56" s="11"/>
      <c r="AJ56" s="7"/>
      <c r="AK56" s="6"/>
    </row>
    <row r="57" spans="1:46" x14ac:dyDescent="0.25">
      <c r="A57" s="3">
        <v>17</v>
      </c>
      <c r="B57" s="76"/>
      <c r="C57" s="75"/>
      <c r="D57" s="16" t="str">
        <f t="shared" si="6"/>
        <v/>
      </c>
      <c r="E57" s="12"/>
      <c r="F57" s="7"/>
      <c r="G57" s="6"/>
      <c r="H57" s="77"/>
      <c r="I57" s="74"/>
      <c r="J57" s="16" t="str">
        <f t="shared" si="7"/>
        <v/>
      </c>
      <c r="K57" s="11"/>
      <c r="L57" s="7"/>
      <c r="M57" s="6"/>
      <c r="N57" s="77"/>
      <c r="O57" s="74"/>
      <c r="P57" s="16" t="str">
        <f t="shared" si="8"/>
        <v/>
      </c>
      <c r="Q57" s="11"/>
      <c r="R57" s="7"/>
      <c r="S57" s="6"/>
      <c r="T57" s="76"/>
      <c r="U57" s="75"/>
      <c r="V57" s="16" t="str">
        <f t="shared" si="9"/>
        <v/>
      </c>
      <c r="W57" s="12"/>
      <c r="X57" s="7"/>
      <c r="Y57" s="6"/>
      <c r="Z57" s="77"/>
      <c r="AA57" s="74"/>
      <c r="AB57" s="16" t="str">
        <f t="shared" si="10"/>
        <v/>
      </c>
      <c r="AC57" s="11"/>
      <c r="AD57" s="7"/>
      <c r="AE57" s="6"/>
      <c r="AF57" s="76"/>
      <c r="AG57" s="75"/>
      <c r="AH57" s="16" t="str">
        <f t="shared" si="11"/>
        <v/>
      </c>
      <c r="AI57" s="12"/>
      <c r="AJ57" s="7"/>
      <c r="AK57" s="6"/>
      <c r="AR57" s="30"/>
      <c r="AS57" s="30"/>
      <c r="AT57" s="30"/>
    </row>
    <row r="58" spans="1:46" x14ac:dyDescent="0.25">
      <c r="A58" s="3">
        <v>18</v>
      </c>
      <c r="B58" s="76"/>
      <c r="C58" s="75"/>
      <c r="D58" s="16" t="str">
        <f t="shared" si="6"/>
        <v/>
      </c>
      <c r="E58" s="12"/>
      <c r="F58" s="7"/>
      <c r="G58" s="6"/>
      <c r="H58" s="77"/>
      <c r="I58" s="74"/>
      <c r="J58" s="16" t="str">
        <f t="shared" si="7"/>
        <v/>
      </c>
      <c r="K58" s="11"/>
      <c r="L58" s="7"/>
      <c r="M58" s="6"/>
      <c r="N58" s="76"/>
      <c r="O58" s="75"/>
      <c r="P58" s="16" t="str">
        <f t="shared" si="8"/>
        <v/>
      </c>
      <c r="Q58" s="12"/>
      <c r="R58" s="7"/>
      <c r="S58" s="6"/>
      <c r="T58" s="76"/>
      <c r="U58" s="75"/>
      <c r="V58" s="16" t="str">
        <f t="shared" si="9"/>
        <v/>
      </c>
      <c r="W58" s="12"/>
      <c r="X58" s="7"/>
      <c r="Y58" s="6"/>
      <c r="Z58" s="77"/>
      <c r="AA58" s="74"/>
      <c r="AB58" s="16" t="str">
        <f t="shared" si="10"/>
        <v/>
      </c>
      <c r="AC58" s="11"/>
      <c r="AD58" s="7"/>
      <c r="AE58" s="6"/>
      <c r="AF58" s="76"/>
      <c r="AG58" s="75"/>
      <c r="AH58" s="16" t="str">
        <f t="shared" si="11"/>
        <v/>
      </c>
      <c r="AI58" s="12"/>
      <c r="AJ58" s="7"/>
      <c r="AK58" s="6"/>
    </row>
    <row r="59" spans="1:46" x14ac:dyDescent="0.25">
      <c r="A59" s="3">
        <v>19</v>
      </c>
      <c r="B59" s="77"/>
      <c r="C59" s="74"/>
      <c r="D59" s="16" t="str">
        <f t="shared" si="6"/>
        <v/>
      </c>
      <c r="E59" s="11"/>
      <c r="F59" s="7"/>
      <c r="G59" s="6"/>
      <c r="H59" s="76"/>
      <c r="I59" s="75"/>
      <c r="J59" s="16" t="str">
        <f t="shared" si="7"/>
        <v/>
      </c>
      <c r="K59" s="12"/>
      <c r="L59" s="7"/>
      <c r="M59" s="6"/>
      <c r="N59" s="76"/>
      <c r="O59" s="75"/>
      <c r="P59" s="16" t="str">
        <f t="shared" si="8"/>
        <v/>
      </c>
      <c r="Q59" s="12"/>
      <c r="R59" s="7"/>
      <c r="S59" s="6"/>
      <c r="T59" s="77"/>
      <c r="U59" s="74"/>
      <c r="V59" s="16" t="str">
        <f t="shared" si="9"/>
        <v/>
      </c>
      <c r="W59" s="11"/>
      <c r="X59" s="7"/>
      <c r="Y59" s="6"/>
      <c r="Z59" s="77"/>
      <c r="AA59" s="74"/>
      <c r="AB59" s="16" t="str">
        <f t="shared" si="10"/>
        <v/>
      </c>
      <c r="AC59" s="11"/>
      <c r="AD59" s="7"/>
      <c r="AE59" s="6"/>
      <c r="AF59" s="76"/>
      <c r="AG59" s="75"/>
      <c r="AH59" s="16" t="str">
        <f t="shared" si="11"/>
        <v/>
      </c>
      <c r="AI59" s="12"/>
      <c r="AJ59" s="7"/>
      <c r="AK59" s="6"/>
    </row>
    <row r="60" spans="1:46" x14ac:dyDescent="0.25">
      <c r="A60" s="3">
        <v>20</v>
      </c>
      <c r="B60" s="77"/>
      <c r="C60" s="74"/>
      <c r="D60" s="16" t="str">
        <f t="shared" si="6"/>
        <v/>
      </c>
      <c r="E60" s="11"/>
      <c r="F60" s="7"/>
      <c r="G60" s="6"/>
      <c r="H60" s="76"/>
      <c r="I60" s="75"/>
      <c r="J60" s="16" t="str">
        <f t="shared" si="7"/>
        <v/>
      </c>
      <c r="K60" s="12"/>
      <c r="L60" s="7"/>
      <c r="M60" s="6"/>
      <c r="N60" s="77"/>
      <c r="O60" s="74"/>
      <c r="P60" s="16" t="str">
        <f t="shared" si="8"/>
        <v/>
      </c>
      <c r="Q60" s="11"/>
      <c r="R60" s="7"/>
      <c r="S60" s="6"/>
      <c r="T60" s="77"/>
      <c r="U60" s="74"/>
      <c r="V60" s="16" t="str">
        <f t="shared" si="9"/>
        <v/>
      </c>
      <c r="W60" s="11"/>
      <c r="X60" s="7"/>
      <c r="Y60" s="6"/>
      <c r="Z60" s="76"/>
      <c r="AA60" s="75"/>
      <c r="AB60" s="16" t="str">
        <f t="shared" si="10"/>
        <v/>
      </c>
      <c r="AC60" s="12"/>
      <c r="AD60" s="7"/>
      <c r="AE60" s="6"/>
      <c r="AF60" s="76"/>
      <c r="AG60" s="75"/>
      <c r="AH60" s="16" t="str">
        <f t="shared" si="11"/>
        <v/>
      </c>
      <c r="AI60" s="12"/>
      <c r="AJ60" s="7"/>
      <c r="AK60" s="6"/>
    </row>
    <row r="61" spans="1:46" x14ac:dyDescent="0.25">
      <c r="A61" s="3">
        <v>21</v>
      </c>
      <c r="B61" s="77"/>
      <c r="C61" s="74"/>
      <c r="D61" s="16" t="str">
        <f t="shared" si="6"/>
        <v/>
      </c>
      <c r="E61" s="11"/>
      <c r="F61" s="7"/>
      <c r="G61" s="6"/>
      <c r="H61" s="76"/>
      <c r="I61" s="75"/>
      <c r="J61" s="16" t="str">
        <f t="shared" si="7"/>
        <v/>
      </c>
      <c r="K61" s="12"/>
      <c r="L61" s="7"/>
      <c r="M61" s="6"/>
      <c r="N61" s="77"/>
      <c r="O61" s="74"/>
      <c r="P61" s="16" t="str">
        <f t="shared" si="8"/>
        <v/>
      </c>
      <c r="Q61" s="11"/>
      <c r="R61" s="7"/>
      <c r="S61" s="6"/>
      <c r="T61" s="77"/>
      <c r="U61" s="74"/>
      <c r="V61" s="16" t="str">
        <f t="shared" si="9"/>
        <v/>
      </c>
      <c r="W61" s="11"/>
      <c r="X61" s="7"/>
      <c r="Y61" s="6"/>
      <c r="Z61" s="76"/>
      <c r="AA61" s="75"/>
      <c r="AB61" s="16" t="str">
        <f t="shared" si="10"/>
        <v/>
      </c>
      <c r="AC61" s="12"/>
      <c r="AD61" s="7"/>
      <c r="AE61" s="6"/>
      <c r="AF61" s="77"/>
      <c r="AG61" s="74"/>
      <c r="AH61" s="16" t="str">
        <f t="shared" si="11"/>
        <v/>
      </c>
      <c r="AI61" s="11"/>
      <c r="AJ61" s="7"/>
      <c r="AK61" s="6"/>
    </row>
    <row r="62" spans="1:46" x14ac:dyDescent="0.25">
      <c r="A62" s="3">
        <v>22</v>
      </c>
      <c r="B62" s="76"/>
      <c r="C62" s="75"/>
      <c r="D62" s="16" t="str">
        <f t="shared" si="6"/>
        <v/>
      </c>
      <c r="E62" s="12"/>
      <c r="F62" s="7"/>
      <c r="G62" s="6"/>
      <c r="H62" s="76"/>
      <c r="I62" s="75"/>
      <c r="J62" s="16" t="str">
        <f t="shared" si="7"/>
        <v/>
      </c>
      <c r="K62" s="12"/>
      <c r="L62" s="7"/>
      <c r="M62" s="6"/>
      <c r="N62" s="77"/>
      <c r="O62" s="74"/>
      <c r="P62" s="16" t="str">
        <f t="shared" si="8"/>
        <v/>
      </c>
      <c r="Q62" s="11"/>
      <c r="R62" s="7"/>
      <c r="S62" s="6"/>
      <c r="T62" s="76"/>
      <c r="U62" s="75"/>
      <c r="V62" s="16" t="str">
        <f t="shared" si="9"/>
        <v/>
      </c>
      <c r="W62" s="12"/>
      <c r="X62" s="7"/>
      <c r="Y62" s="6"/>
      <c r="Z62" s="76"/>
      <c r="AA62" s="75"/>
      <c r="AB62" s="16" t="str">
        <f t="shared" si="10"/>
        <v/>
      </c>
      <c r="AC62" s="12"/>
      <c r="AD62" s="7"/>
      <c r="AE62" s="6"/>
      <c r="AF62" s="77"/>
      <c r="AG62" s="74"/>
      <c r="AH62" s="16" t="str">
        <f t="shared" si="11"/>
        <v/>
      </c>
      <c r="AI62" s="11"/>
      <c r="AJ62" s="7"/>
      <c r="AK62" s="6"/>
    </row>
    <row r="63" spans="1:46" x14ac:dyDescent="0.25">
      <c r="A63" s="3">
        <v>23</v>
      </c>
      <c r="B63" s="76"/>
      <c r="C63" s="75"/>
      <c r="D63" s="16" t="str">
        <f t="shared" si="6"/>
        <v/>
      </c>
      <c r="E63" s="12"/>
      <c r="F63" s="7"/>
      <c r="G63" s="6"/>
      <c r="H63" s="77"/>
      <c r="I63" s="74"/>
      <c r="J63" s="16" t="str">
        <f t="shared" si="7"/>
        <v/>
      </c>
      <c r="K63" s="11"/>
      <c r="L63" s="7"/>
      <c r="M63" s="6"/>
      <c r="N63" s="77"/>
      <c r="O63" s="74"/>
      <c r="P63" s="16" t="str">
        <f t="shared" si="8"/>
        <v/>
      </c>
      <c r="Q63" s="11"/>
      <c r="R63" s="7"/>
      <c r="S63" s="6"/>
      <c r="T63" s="76"/>
      <c r="U63" s="75"/>
      <c r="V63" s="16" t="str">
        <f t="shared" si="9"/>
        <v/>
      </c>
      <c r="W63" s="12"/>
      <c r="X63" s="7"/>
      <c r="Y63" s="6"/>
      <c r="Z63" s="76"/>
      <c r="AA63" s="75"/>
      <c r="AB63" s="16" t="str">
        <f t="shared" si="10"/>
        <v/>
      </c>
      <c r="AC63" s="12"/>
      <c r="AD63" s="7"/>
      <c r="AE63" s="6"/>
      <c r="AF63" s="77"/>
      <c r="AG63" s="74"/>
      <c r="AH63" s="16" t="str">
        <f t="shared" si="11"/>
        <v/>
      </c>
      <c r="AI63" s="11"/>
      <c r="AJ63" s="7"/>
      <c r="AK63" s="6"/>
    </row>
    <row r="64" spans="1:46" x14ac:dyDescent="0.25">
      <c r="A64" s="3">
        <v>24</v>
      </c>
      <c r="B64" s="76"/>
      <c r="C64" s="75"/>
      <c r="D64" s="16" t="str">
        <f t="shared" si="6"/>
        <v/>
      </c>
      <c r="E64" s="12"/>
      <c r="F64" s="7"/>
      <c r="G64" s="6"/>
      <c r="H64" s="77"/>
      <c r="I64" s="74"/>
      <c r="J64" s="16" t="str">
        <f t="shared" si="7"/>
        <v/>
      </c>
      <c r="K64" s="11"/>
      <c r="L64" s="7"/>
      <c r="M64" s="6"/>
      <c r="N64" s="77"/>
      <c r="O64" s="74"/>
      <c r="P64" s="16" t="str">
        <f t="shared" si="8"/>
        <v/>
      </c>
      <c r="Q64" s="11"/>
      <c r="R64" s="7"/>
      <c r="S64" s="6"/>
      <c r="T64" s="76"/>
      <c r="U64" s="75"/>
      <c r="V64" s="16" t="str">
        <f t="shared" si="9"/>
        <v/>
      </c>
      <c r="W64" s="12"/>
      <c r="X64" s="7"/>
      <c r="Y64" s="6"/>
      <c r="Z64" s="77"/>
      <c r="AA64" s="74"/>
      <c r="AB64" s="16" t="str">
        <f t="shared" si="10"/>
        <v/>
      </c>
      <c r="AC64" s="11"/>
      <c r="AD64" s="7"/>
      <c r="AE64" s="6"/>
      <c r="AF64" s="76"/>
      <c r="AG64" s="75"/>
      <c r="AH64" s="16" t="str">
        <f t="shared" si="11"/>
        <v/>
      </c>
      <c r="AI64" s="12"/>
      <c r="AJ64" s="7"/>
      <c r="AK64" s="6"/>
    </row>
    <row r="65" spans="1:37" x14ac:dyDescent="0.25">
      <c r="A65" s="3">
        <v>25</v>
      </c>
      <c r="B65" s="76"/>
      <c r="C65" s="75"/>
      <c r="D65" s="16" t="str">
        <f t="shared" si="6"/>
        <v/>
      </c>
      <c r="E65" s="12"/>
      <c r="F65" s="7"/>
      <c r="G65" s="6"/>
      <c r="H65" s="77"/>
      <c r="I65" s="74"/>
      <c r="J65" s="16" t="str">
        <f t="shared" si="7"/>
        <v/>
      </c>
      <c r="K65" s="11"/>
      <c r="L65" s="7"/>
      <c r="M65" s="6"/>
      <c r="N65" s="76"/>
      <c r="O65" s="75"/>
      <c r="P65" s="16" t="str">
        <f t="shared" si="8"/>
        <v/>
      </c>
      <c r="Q65" s="12"/>
      <c r="R65" s="7"/>
      <c r="S65" s="6"/>
      <c r="T65" s="76"/>
      <c r="U65" s="75"/>
      <c r="V65" s="16" t="str">
        <f t="shared" si="9"/>
        <v/>
      </c>
      <c r="W65" s="12"/>
      <c r="X65" s="7"/>
      <c r="Y65" s="6"/>
      <c r="Z65" s="77"/>
      <c r="AA65" s="74"/>
      <c r="AB65" s="16" t="str">
        <f t="shared" si="10"/>
        <v/>
      </c>
      <c r="AC65" s="11"/>
      <c r="AD65" s="7"/>
      <c r="AE65" s="6"/>
      <c r="AF65" s="76"/>
      <c r="AG65" s="75"/>
      <c r="AH65" s="16" t="str">
        <f t="shared" si="11"/>
        <v/>
      </c>
      <c r="AI65" s="12"/>
      <c r="AJ65" s="7"/>
      <c r="AK65" s="6"/>
    </row>
    <row r="66" spans="1:37" x14ac:dyDescent="0.25">
      <c r="A66" s="3">
        <v>26</v>
      </c>
      <c r="B66" s="77"/>
      <c r="C66" s="74"/>
      <c r="D66" s="16" t="str">
        <f t="shared" si="6"/>
        <v/>
      </c>
      <c r="E66" s="11"/>
      <c r="F66" s="7"/>
      <c r="G66" s="6"/>
      <c r="H66" s="76"/>
      <c r="I66" s="75"/>
      <c r="J66" s="16" t="str">
        <f t="shared" si="7"/>
        <v/>
      </c>
      <c r="K66" s="12"/>
      <c r="L66" s="7"/>
      <c r="M66" s="6"/>
      <c r="N66" s="76"/>
      <c r="O66" s="75"/>
      <c r="P66" s="16" t="str">
        <f t="shared" si="8"/>
        <v/>
      </c>
      <c r="Q66" s="12"/>
      <c r="R66" s="7"/>
      <c r="S66" s="6"/>
      <c r="T66" s="77"/>
      <c r="U66" s="74"/>
      <c r="V66" s="16" t="str">
        <f t="shared" si="9"/>
        <v/>
      </c>
      <c r="W66" s="11"/>
      <c r="X66" s="7"/>
      <c r="Y66" s="6"/>
      <c r="Z66" s="77"/>
      <c r="AA66" s="74"/>
      <c r="AB66" s="16" t="str">
        <f t="shared" si="10"/>
        <v/>
      </c>
      <c r="AC66" s="11"/>
      <c r="AD66" s="7"/>
      <c r="AE66" s="6"/>
      <c r="AF66" s="76"/>
      <c r="AG66" s="75"/>
      <c r="AH66" s="16" t="str">
        <f t="shared" si="11"/>
        <v/>
      </c>
      <c r="AI66" s="12"/>
      <c r="AJ66" s="7"/>
      <c r="AK66" s="6"/>
    </row>
    <row r="67" spans="1:37" x14ac:dyDescent="0.25">
      <c r="A67" s="3">
        <v>27</v>
      </c>
      <c r="B67" s="77"/>
      <c r="C67" s="74"/>
      <c r="D67" s="16" t="str">
        <f t="shared" si="6"/>
        <v/>
      </c>
      <c r="E67" s="11"/>
      <c r="F67" s="7"/>
      <c r="G67" s="6"/>
      <c r="H67" s="76"/>
      <c r="I67" s="75"/>
      <c r="J67" s="16" t="str">
        <f t="shared" si="7"/>
        <v/>
      </c>
      <c r="K67" s="12"/>
      <c r="L67" s="7"/>
      <c r="M67" s="6"/>
      <c r="N67" s="77"/>
      <c r="O67" s="74"/>
      <c r="P67" s="16" t="str">
        <f t="shared" si="8"/>
        <v/>
      </c>
      <c r="Q67" s="11"/>
      <c r="R67" s="7"/>
      <c r="S67" s="6"/>
      <c r="T67" s="77"/>
      <c r="U67" s="74"/>
      <c r="V67" s="16" t="str">
        <f t="shared" si="9"/>
        <v/>
      </c>
      <c r="W67" s="11"/>
      <c r="X67" s="7"/>
      <c r="Y67" s="6"/>
      <c r="Z67" s="76"/>
      <c r="AA67" s="75"/>
      <c r="AB67" s="16" t="str">
        <f t="shared" si="10"/>
        <v/>
      </c>
      <c r="AC67" s="12"/>
      <c r="AD67" s="7"/>
      <c r="AE67" s="6"/>
      <c r="AF67" s="76"/>
      <c r="AG67" s="75"/>
      <c r="AH67" s="16" t="str">
        <f t="shared" si="11"/>
        <v/>
      </c>
      <c r="AI67" s="12"/>
      <c r="AJ67" s="7"/>
      <c r="AK67" s="6"/>
    </row>
    <row r="68" spans="1:37" x14ac:dyDescent="0.25">
      <c r="A68" s="3">
        <v>28</v>
      </c>
      <c r="B68" s="77"/>
      <c r="C68" s="74"/>
      <c r="D68" s="16" t="str">
        <f t="shared" si="6"/>
        <v/>
      </c>
      <c r="E68" s="11"/>
      <c r="F68" s="7"/>
      <c r="G68" s="6"/>
      <c r="H68" s="76"/>
      <c r="I68" s="75"/>
      <c r="J68" s="16" t="str">
        <f t="shared" si="7"/>
        <v/>
      </c>
      <c r="K68" s="12"/>
      <c r="L68" s="7"/>
      <c r="M68" s="6"/>
      <c r="N68" s="77"/>
      <c r="O68" s="74"/>
      <c r="P68" s="16" t="str">
        <f t="shared" si="8"/>
        <v/>
      </c>
      <c r="Q68" s="11"/>
      <c r="R68" s="7"/>
      <c r="S68" s="6"/>
      <c r="T68" s="77"/>
      <c r="U68" s="74"/>
      <c r="V68" s="16" t="str">
        <f t="shared" si="9"/>
        <v/>
      </c>
      <c r="W68" s="11"/>
      <c r="X68" s="7"/>
      <c r="Y68" s="6"/>
      <c r="Z68" s="76"/>
      <c r="AA68" s="75"/>
      <c r="AB68" s="16" t="str">
        <f t="shared" si="10"/>
        <v/>
      </c>
      <c r="AC68" s="12"/>
      <c r="AD68" s="7"/>
      <c r="AE68" s="6"/>
      <c r="AF68" s="77"/>
      <c r="AG68" s="74"/>
      <c r="AH68" s="16" t="str">
        <f t="shared" si="11"/>
        <v/>
      </c>
      <c r="AI68" s="11"/>
      <c r="AJ68" s="7"/>
      <c r="AK68" s="6"/>
    </row>
    <row r="69" spans="1:37" x14ac:dyDescent="0.25">
      <c r="A69" s="3">
        <v>29</v>
      </c>
      <c r="B69" s="76"/>
      <c r="C69" s="75"/>
      <c r="D69" s="16" t="str">
        <f t="shared" si="6"/>
        <v/>
      </c>
      <c r="E69" s="42" t="e">
        <f>(D72-$C$80)*B74</f>
        <v>#DIV/0!</v>
      </c>
      <c r="F69" s="7"/>
      <c r="G69" s="6"/>
      <c r="H69" s="76"/>
      <c r="I69" s="75"/>
      <c r="J69" s="16" t="str">
        <f t="shared" si="7"/>
        <v/>
      </c>
      <c r="K69" s="42" t="e">
        <f>(J72-$C$80)*H74</f>
        <v>#DIV/0!</v>
      </c>
      <c r="L69" s="7"/>
      <c r="M69" s="6"/>
      <c r="N69" s="77"/>
      <c r="O69" s="74"/>
      <c r="P69" s="16" t="str">
        <f t="shared" si="8"/>
        <v/>
      </c>
      <c r="Q69" s="42" t="e">
        <f>(P72-$C$80)*N74</f>
        <v>#DIV/0!</v>
      </c>
      <c r="R69" s="7"/>
      <c r="S69" s="6"/>
      <c r="T69" s="76"/>
      <c r="U69" s="75"/>
      <c r="V69" s="16" t="str">
        <f t="shared" si="9"/>
        <v/>
      </c>
      <c r="W69" s="42" t="e">
        <f>(V72-$C$80)*T74</f>
        <v>#DIV/0!</v>
      </c>
      <c r="X69" s="7"/>
      <c r="Y69" s="6"/>
      <c r="Z69" s="76"/>
      <c r="AA69" s="75"/>
      <c r="AB69" s="16" t="str">
        <f t="shared" si="10"/>
        <v/>
      </c>
      <c r="AC69" s="42" t="e">
        <f>(AB72-$C$80)*Z74</f>
        <v>#DIV/0!</v>
      </c>
      <c r="AD69" s="7"/>
      <c r="AE69" s="6"/>
      <c r="AF69" s="77"/>
      <c r="AG69" s="74"/>
      <c r="AH69" s="16" t="str">
        <f t="shared" si="11"/>
        <v/>
      </c>
      <c r="AI69" s="42" t="e">
        <f>(AH72-$C$80)*AF74</f>
        <v>#DIV/0!</v>
      </c>
      <c r="AJ69" s="7"/>
      <c r="AK69" s="6"/>
    </row>
    <row r="70" spans="1:37" x14ac:dyDescent="0.25">
      <c r="A70" s="3">
        <v>30</v>
      </c>
      <c r="B70" s="76"/>
      <c r="C70" s="75"/>
      <c r="D70" s="16" t="str">
        <f t="shared" si="6"/>
        <v/>
      </c>
      <c r="E70" s="42" t="e">
        <f>((B72-$C$79)*C72*8.34)*B74</f>
        <v>#DIV/0!</v>
      </c>
      <c r="F70" s="7"/>
      <c r="G70" s="6"/>
      <c r="H70" s="76"/>
      <c r="I70" s="75"/>
      <c r="J70" s="16" t="str">
        <f t="shared" si="7"/>
        <v/>
      </c>
      <c r="K70" s="42" t="e">
        <f>((H72-$C$79)*I72*8.34)*H74</f>
        <v>#DIV/0!</v>
      </c>
      <c r="L70" s="7"/>
      <c r="M70" s="6"/>
      <c r="N70" s="77"/>
      <c r="O70" s="74"/>
      <c r="P70" s="16" t="str">
        <f t="shared" si="8"/>
        <v/>
      </c>
      <c r="Q70" s="42" t="e">
        <f>((N72-$C$79)*O72*8.34)*N74</f>
        <v>#DIV/0!</v>
      </c>
      <c r="R70" s="7"/>
      <c r="S70" s="6"/>
      <c r="T70" s="76"/>
      <c r="U70" s="75"/>
      <c r="V70" s="16" t="str">
        <f t="shared" si="9"/>
        <v/>
      </c>
      <c r="W70" s="42" t="e">
        <f>((T72-$C$79)*U72*8.34)*T74</f>
        <v>#DIV/0!</v>
      </c>
      <c r="X70" s="7"/>
      <c r="Y70" s="6"/>
      <c r="Z70" s="76"/>
      <c r="AA70" s="75"/>
      <c r="AB70" s="16" t="str">
        <f t="shared" si="10"/>
        <v/>
      </c>
      <c r="AC70" s="42" t="e">
        <f>((Z72-$C$79)*AA72*8.34)*Z74</f>
        <v>#DIV/0!</v>
      </c>
      <c r="AD70" s="7"/>
      <c r="AE70" s="6"/>
      <c r="AF70" s="77"/>
      <c r="AG70" s="74"/>
      <c r="AH70" s="16" t="str">
        <f t="shared" si="11"/>
        <v/>
      </c>
      <c r="AI70" s="42" t="e">
        <f>((AF72-$C$79)*AG72*8.34)*AF74</f>
        <v>#DIV/0!</v>
      </c>
      <c r="AJ70" s="7"/>
      <c r="AK70" s="6"/>
    </row>
    <row r="71" spans="1:37" x14ac:dyDescent="0.25">
      <c r="A71" s="3">
        <v>31</v>
      </c>
      <c r="B71" s="76"/>
      <c r="C71" s="75"/>
      <c r="D71" s="16" t="str">
        <f t="shared" si="6"/>
        <v/>
      </c>
      <c r="E71" s="44" t="e">
        <f>IF(E70&gt;E69,(IF(E70&gt;0,E70,0)),(IF(E69&gt;0,E69,0)))</f>
        <v>#DIV/0!</v>
      </c>
      <c r="F71" s="45" t="e">
        <f>IF(F74&gt;0,(B72-(E71/(C72*8.34*B74))),B72)</f>
        <v>#N/A</v>
      </c>
      <c r="G71" s="58" t="e">
        <f>IF(F74&gt;0,(D72-(E71/B74)),D72)</f>
        <v>#N/A</v>
      </c>
      <c r="H71" s="76"/>
      <c r="I71" s="75"/>
      <c r="J71" s="16" t="str">
        <f t="shared" si="7"/>
        <v/>
      </c>
      <c r="K71" s="44" t="e">
        <f>IF(K70&gt;K69,(IF(K70&gt;0,K70,0)),(IF(K69&gt;0,K69,0)))</f>
        <v>#DIV/0!</v>
      </c>
      <c r="L71" s="45" t="e">
        <f>IF(L74&gt;0,(H72-(K71/(I72*8.34*H74))),H72)</f>
        <v>#N/A</v>
      </c>
      <c r="M71" s="58" t="e">
        <f>IF(L74&gt;0,(J72-(K71/H74)),J72)</f>
        <v>#N/A</v>
      </c>
      <c r="N71" s="77"/>
      <c r="O71" s="74"/>
      <c r="P71" s="16" t="str">
        <f t="shared" si="8"/>
        <v/>
      </c>
      <c r="Q71" s="44" t="e">
        <f>IF(Q70&gt;Q69,(IF(Q70&gt;0,Q70,0)),(IF(Q69&gt;0,Q69,0)))</f>
        <v>#DIV/0!</v>
      </c>
      <c r="R71" s="45" t="e">
        <f>IF(R74&gt;0,(N72-(Q71/(O72*8.34*N74))),N72)</f>
        <v>#N/A</v>
      </c>
      <c r="S71" s="58" t="e">
        <f>IF(R74&gt;0,(P72-(Q71/N74)),P72)</f>
        <v>#N/A</v>
      </c>
      <c r="T71" s="76"/>
      <c r="U71" s="75"/>
      <c r="V71" s="16" t="str">
        <f t="shared" si="9"/>
        <v/>
      </c>
      <c r="W71" s="44" t="e">
        <f>IF(W70&gt;W69,(IF(W70&gt;0,W70,0)),(IF(W69&gt;0,W69,0)))</f>
        <v>#DIV/0!</v>
      </c>
      <c r="X71" s="45" t="e">
        <f>IF(X74&gt;0,(T72-(W71/(U72*8.34*T74))),T72)</f>
        <v>#N/A</v>
      </c>
      <c r="Y71" s="58" t="e">
        <f>IF(X74&gt;0,(V72-(W71/T74)),V72)</f>
        <v>#N/A</v>
      </c>
      <c r="Z71" s="77"/>
      <c r="AA71" s="74"/>
      <c r="AB71" s="16" t="str">
        <f t="shared" si="10"/>
        <v/>
      </c>
      <c r="AC71" s="44" t="e">
        <f>IF(AC70&gt;AC69,(IF(AC70&gt;0,AC70,0)),(IF(AC69&gt;0,AC69,0)))</f>
        <v>#DIV/0!</v>
      </c>
      <c r="AD71" s="45" t="e">
        <f>IF(AD74&gt;0,(Z72-(AC71/(AA72*8.34*Z74))),Z72)</f>
        <v>#N/A</v>
      </c>
      <c r="AE71" s="58" t="e">
        <f>IF(AD74&gt;0,(AB72-(AC71/Z74)),AB72)</f>
        <v>#N/A</v>
      </c>
      <c r="AF71" s="76"/>
      <c r="AG71" s="75"/>
      <c r="AH71" s="16" t="str">
        <f t="shared" si="11"/>
        <v/>
      </c>
      <c r="AI71" s="44" t="e">
        <f>IF(AI70&gt;AI69,(IF(AI70&gt;0,AI70,0)),(IF(AI69&gt;0,AI69,0)))</f>
        <v>#DIV/0!</v>
      </c>
      <c r="AJ71" s="45" t="e">
        <f>IF(AJ74&gt;0,(AF72-(AI71/(AG72*8.34*AF74))),AF72)</f>
        <v>#N/A</v>
      </c>
      <c r="AK71" s="58" t="e">
        <f>IF(AJ74&gt;0,(AH72-(AI71/AF74)),AH72)</f>
        <v>#N/A</v>
      </c>
    </row>
    <row r="72" spans="1:37" ht="28.5" customHeight="1" thickBot="1" x14ac:dyDescent="0.3">
      <c r="A72" s="83" t="s">
        <v>20</v>
      </c>
      <c r="B72" s="46" t="e">
        <f>AVERAGE(B41:B71)</f>
        <v>#DIV/0!</v>
      </c>
      <c r="C72" s="40" t="e">
        <f>AVERAGE(C41:C71)</f>
        <v>#DIV/0!</v>
      </c>
      <c r="D72" s="41" t="e">
        <f>AVERAGE(D41:D71)</f>
        <v>#DIV/0!</v>
      </c>
      <c r="E72" s="19"/>
      <c r="F72" s="19"/>
      <c r="G72" s="15"/>
      <c r="H72" s="39" t="e">
        <f>AVERAGE(H41:H71)</f>
        <v>#DIV/0!</v>
      </c>
      <c r="I72" s="40" t="e">
        <f>AVERAGE(I41:I71)</f>
        <v>#DIV/0!</v>
      </c>
      <c r="J72" s="41" t="e">
        <f>AVERAGE(J41:J71)</f>
        <v>#DIV/0!</v>
      </c>
      <c r="K72" s="59"/>
      <c r="L72" s="19"/>
      <c r="M72" s="15"/>
      <c r="N72" s="39" t="e">
        <f>AVERAGE(N41:N71)</f>
        <v>#DIV/0!</v>
      </c>
      <c r="O72" s="40" t="e">
        <f>AVERAGE(O41:O71)</f>
        <v>#DIV/0!</v>
      </c>
      <c r="P72" s="41" t="e">
        <f>AVERAGE(P41:P71)</f>
        <v>#DIV/0!</v>
      </c>
      <c r="Q72" s="19"/>
      <c r="R72" s="19"/>
      <c r="S72" s="57"/>
      <c r="T72" s="39" t="e">
        <f>AVERAGE(T41:T71)</f>
        <v>#DIV/0!</v>
      </c>
      <c r="U72" s="40" t="e">
        <f>AVERAGE(U41:U71)</f>
        <v>#DIV/0!</v>
      </c>
      <c r="V72" s="41" t="e">
        <f>AVERAGE(V41:V71)</f>
        <v>#DIV/0!</v>
      </c>
      <c r="W72" s="59"/>
      <c r="X72" s="19"/>
      <c r="Y72" s="57"/>
      <c r="Z72" s="39" t="e">
        <f>AVERAGE(Z41:Z71)</f>
        <v>#DIV/0!</v>
      </c>
      <c r="AA72" s="40" t="e">
        <f>AVERAGE(AA41:AA71)</f>
        <v>#DIV/0!</v>
      </c>
      <c r="AB72" s="41" t="e">
        <f>AVERAGE(AB41:AB71)</f>
        <v>#DIV/0!</v>
      </c>
      <c r="AC72" s="19"/>
      <c r="AD72" s="19"/>
      <c r="AE72" s="57"/>
      <c r="AF72" s="39" t="e">
        <f>AVERAGE(AF41:AF71)</f>
        <v>#DIV/0!</v>
      </c>
      <c r="AG72" s="40" t="e">
        <f>AVERAGE(AG41:AG71)</f>
        <v>#DIV/0!</v>
      </c>
      <c r="AH72" s="41" t="e">
        <f>AVERAGE(AH41:AH71)</f>
        <v>#DIV/0!</v>
      </c>
      <c r="AI72" s="59"/>
      <c r="AJ72" s="19"/>
      <c r="AK72" s="57"/>
    </row>
    <row r="73" spans="1:37" ht="15.75" thickBot="1" x14ac:dyDescent="0.3">
      <c r="A73" s="83"/>
      <c r="B73" s="8" t="s">
        <v>15</v>
      </c>
      <c r="C73" s="9" t="s">
        <v>15</v>
      </c>
      <c r="D73" s="17" t="s">
        <v>15</v>
      </c>
      <c r="E73" s="17" t="s">
        <v>16</v>
      </c>
      <c r="F73" s="17"/>
      <c r="G73" s="17"/>
      <c r="H73" s="8" t="s">
        <v>15</v>
      </c>
      <c r="I73" s="9" t="s">
        <v>15</v>
      </c>
      <c r="J73" s="17" t="s">
        <v>15</v>
      </c>
      <c r="K73" s="17" t="s">
        <v>16</v>
      </c>
      <c r="L73" s="17"/>
      <c r="M73" s="17"/>
      <c r="N73" s="8" t="s">
        <v>15</v>
      </c>
      <c r="O73" s="9" t="s">
        <v>15</v>
      </c>
      <c r="P73" s="17" t="s">
        <v>15</v>
      </c>
      <c r="Q73" s="17" t="s">
        <v>16</v>
      </c>
      <c r="R73" s="17"/>
      <c r="S73" s="17"/>
      <c r="T73" s="8" t="s">
        <v>15</v>
      </c>
      <c r="U73" s="9" t="s">
        <v>15</v>
      </c>
      <c r="V73" s="17" t="s">
        <v>15</v>
      </c>
      <c r="W73" s="17" t="s">
        <v>16</v>
      </c>
      <c r="X73" s="17"/>
      <c r="Y73" s="17"/>
      <c r="Z73" s="8" t="s">
        <v>15</v>
      </c>
      <c r="AA73" s="9" t="s">
        <v>15</v>
      </c>
      <c r="AB73" s="17" t="s">
        <v>15</v>
      </c>
      <c r="AC73" s="17" t="s">
        <v>16</v>
      </c>
      <c r="AD73" s="17"/>
      <c r="AE73" s="17"/>
      <c r="AF73" s="8" t="s">
        <v>15</v>
      </c>
      <c r="AG73" s="9" t="s">
        <v>15</v>
      </c>
      <c r="AH73" s="17" t="s">
        <v>15</v>
      </c>
      <c r="AI73" s="17" t="s">
        <v>16</v>
      </c>
      <c r="AJ73" s="17"/>
      <c r="AK73" s="17"/>
    </row>
    <row r="74" spans="1:37" ht="42.75" customHeight="1" thickBot="1" x14ac:dyDescent="0.3">
      <c r="A74" s="10" t="s">
        <v>34</v>
      </c>
      <c r="B74" s="43" cm="1">
        <f t="array" ref="B74">COUNT(IF(C41:C71&lt;&gt;0,C41:C71))</f>
        <v>0</v>
      </c>
      <c r="C74" s="61" t="s">
        <v>30</v>
      </c>
      <c r="D74" s="65" t="e">
        <f>SUM($E$34,$K$34,$Q$34,$W$34,$AC$34,$AI$34,E71)</f>
        <v>#DIV/0!</v>
      </c>
      <c r="E74" s="62" t="s">
        <v>31</v>
      </c>
      <c r="F74" s="104" t="e">
        <f>(VLOOKUP($Q$1,$B$83:$C$89,2,FALSE))-D74</f>
        <v>#N/A</v>
      </c>
      <c r="G74" s="64" t="e">
        <f>IF(F74&gt;0,"okay","NO CREDITS")</f>
        <v>#N/A</v>
      </c>
      <c r="H74" s="43" cm="1">
        <f t="array" ref="H74">COUNT(IF(I41:I71&lt;&gt;0,I41:I71))</f>
        <v>0</v>
      </c>
      <c r="I74" s="61" t="s">
        <v>30</v>
      </c>
      <c r="J74" s="65" t="e">
        <f>SUM($E$34,$K$34,$Q$34,$W$34,$AC$34,$AI$34,E71,K71)</f>
        <v>#DIV/0!</v>
      </c>
      <c r="K74" s="62" t="s">
        <v>31</v>
      </c>
      <c r="L74" s="104" t="e">
        <f>(VLOOKUP($Q$1,$B$83:$C$89,2,FALSE))-J74</f>
        <v>#N/A</v>
      </c>
      <c r="M74" s="64" t="e">
        <f>IF(L74&gt;0,"okay","NO CREDITS")</f>
        <v>#N/A</v>
      </c>
      <c r="N74" s="43" cm="1">
        <f t="array" ref="N74">COUNT(IF(O41:O71&lt;&gt;0,O41:O71))</f>
        <v>0</v>
      </c>
      <c r="O74" s="61" t="s">
        <v>30</v>
      </c>
      <c r="P74" s="65" t="e">
        <f>SUM($E$34,$K$34,$Q$34,$W$34,$AC$34,$AI$34,E71,K71,Q71)</f>
        <v>#DIV/0!</v>
      </c>
      <c r="Q74" s="62" t="s">
        <v>31</v>
      </c>
      <c r="R74" s="104" t="e">
        <f>(VLOOKUP($Q$1,$B$83:$C$89,2,FALSE))-P74</f>
        <v>#N/A</v>
      </c>
      <c r="S74" s="64" t="e">
        <f>IF(R74&gt;0,"okay","NO CREDITS")</f>
        <v>#N/A</v>
      </c>
      <c r="T74" s="43" cm="1">
        <f t="array" ref="T74">COUNT(IF(U41:U71&lt;&gt;0,U41:U71))</f>
        <v>0</v>
      </c>
      <c r="U74" s="61" t="s">
        <v>30</v>
      </c>
      <c r="V74" s="65" t="e">
        <f>SUM($E$34,$K$34,$Q$34,$W$34,$AC$34,$AI$34,E71,K71,Q71,W71)</f>
        <v>#DIV/0!</v>
      </c>
      <c r="W74" s="62" t="s">
        <v>31</v>
      </c>
      <c r="X74" s="104" t="e">
        <f>(VLOOKUP($Q$1,$B$83:$C$89,2,FALSE))-V74</f>
        <v>#N/A</v>
      </c>
      <c r="Y74" s="64" t="e">
        <f>IF(X74&gt;0,"okay","NO CREDITS")</f>
        <v>#N/A</v>
      </c>
      <c r="Z74" s="43" cm="1">
        <f t="array" ref="Z74">COUNT(IF(AA41:AA71&lt;&gt;0,AA41:AA71))</f>
        <v>0</v>
      </c>
      <c r="AA74" s="61" t="s">
        <v>30</v>
      </c>
      <c r="AB74" s="65" t="e">
        <f>SUM($E$34,$K$34,$Q$34,$W$34,$AC$34,$AI$34,E71,K71,Q71,W71,AC71)</f>
        <v>#DIV/0!</v>
      </c>
      <c r="AC74" s="62" t="s">
        <v>31</v>
      </c>
      <c r="AD74" s="104" t="e">
        <f>(VLOOKUP($Q$1,$B$83:$C$89,2,FALSE))-AB74</f>
        <v>#N/A</v>
      </c>
      <c r="AE74" s="64" t="e">
        <f>IF(AD74&gt;0,"okay","NO CREDITS")</f>
        <v>#N/A</v>
      </c>
      <c r="AF74" s="43" cm="1">
        <f t="array" ref="AF74">COUNT(IF(AG41:AG71&lt;&gt;0,AG41:AG71))</f>
        <v>0</v>
      </c>
      <c r="AG74" s="61" t="s">
        <v>30</v>
      </c>
      <c r="AH74" s="65" t="e">
        <f>SUM($E$34,$K$34,$Q$34,$W$34,$AC$34,$AI$34,E71,K71,Q71,W71,AC71,AI71)</f>
        <v>#DIV/0!</v>
      </c>
      <c r="AI74" s="62" t="s">
        <v>31</v>
      </c>
      <c r="AJ74" s="104" t="e">
        <f>(VLOOKUP($Q$1,$B$83:$C$89,2,FALSE))-AH74</f>
        <v>#N/A</v>
      </c>
      <c r="AK74" s="64" t="e">
        <f>IF(AJ74&gt;0,"okay","NO CREDITS")</f>
        <v>#N/A</v>
      </c>
    </row>
    <row r="75" spans="1:37" x14ac:dyDescent="0.25">
      <c r="A75" s="4"/>
      <c r="G75" s="5"/>
    </row>
    <row r="76" spans="1:37" ht="15.75" thickBot="1" x14ac:dyDescent="0.3"/>
    <row r="77" spans="1:37" x14ac:dyDescent="0.25">
      <c r="A77" s="96" t="s">
        <v>17</v>
      </c>
      <c r="B77" s="97"/>
      <c r="C77" s="25"/>
      <c r="D77" s="26"/>
    </row>
    <row r="78" spans="1:37" x14ac:dyDescent="0.25">
      <c r="A78" s="91" t="s">
        <v>14</v>
      </c>
      <c r="B78" s="92"/>
      <c r="C78" s="98">
        <v>0.22500000000000001</v>
      </c>
      <c r="D78" s="27" t="s">
        <v>18</v>
      </c>
    </row>
    <row r="79" spans="1:37" x14ac:dyDescent="0.25">
      <c r="A79" s="91" t="s">
        <v>22</v>
      </c>
      <c r="B79" s="92"/>
      <c r="C79" s="98">
        <v>7.4999999999999997E-2</v>
      </c>
      <c r="D79" s="27" t="s">
        <v>18</v>
      </c>
      <c r="F79" s="13"/>
      <c r="S79" s="13"/>
    </row>
    <row r="80" spans="1:37" ht="15.75" thickBot="1" x14ac:dyDescent="0.3">
      <c r="A80" s="93" t="s">
        <v>22</v>
      </c>
      <c r="B80" s="94"/>
      <c r="C80" s="99">
        <v>1</v>
      </c>
      <c r="D80" s="29" t="s">
        <v>19</v>
      </c>
    </row>
    <row r="81" spans="1:7" ht="15.75" thickBot="1" x14ac:dyDescent="0.3"/>
    <row r="82" spans="1:7" ht="22.5" x14ac:dyDescent="0.25">
      <c r="A82" s="96" t="s">
        <v>28</v>
      </c>
      <c r="B82" s="97"/>
      <c r="C82" s="25"/>
      <c r="D82" s="26"/>
      <c r="F82" s="31" t="s">
        <v>23</v>
      </c>
      <c r="G82" s="1" t="s">
        <v>62</v>
      </c>
    </row>
    <row r="83" spans="1:7" x14ac:dyDescent="0.25">
      <c r="A83" s="50"/>
      <c r="B83" s="103">
        <v>2024</v>
      </c>
      <c r="C83" s="98">
        <v>12.8</v>
      </c>
      <c r="D83" s="27" t="s">
        <v>29</v>
      </c>
      <c r="F83" s="31" t="s">
        <v>32</v>
      </c>
      <c r="G83" s="1" t="s">
        <v>33</v>
      </c>
    </row>
    <row r="84" spans="1:7" ht="33.75" customHeight="1" x14ac:dyDescent="0.25">
      <c r="A84" s="50"/>
      <c r="B84" s="103">
        <v>2025</v>
      </c>
      <c r="C84" s="98">
        <v>21.8</v>
      </c>
      <c r="D84" s="27" t="s">
        <v>29</v>
      </c>
      <c r="F84" s="22" t="s">
        <v>24</v>
      </c>
      <c r="G84" s="1" t="s">
        <v>54</v>
      </c>
    </row>
    <row r="85" spans="1:7" x14ac:dyDescent="0.25">
      <c r="A85" s="50"/>
      <c r="B85" s="103">
        <v>2026</v>
      </c>
      <c r="C85" s="100">
        <v>21.8</v>
      </c>
      <c r="D85" s="27" t="s">
        <v>29</v>
      </c>
    </row>
    <row r="86" spans="1:7" ht="45" x14ac:dyDescent="0.25">
      <c r="A86" s="50"/>
      <c r="B86" s="13">
        <v>2027</v>
      </c>
      <c r="C86" s="98">
        <v>21.8</v>
      </c>
      <c r="D86" s="27" t="s">
        <v>29</v>
      </c>
      <c r="F86" s="23" t="s">
        <v>25</v>
      </c>
      <c r="G86" s="1" t="s">
        <v>66</v>
      </c>
    </row>
    <row r="87" spans="1:7" x14ac:dyDescent="0.25">
      <c r="A87" s="50"/>
      <c r="B87" s="13">
        <v>2028</v>
      </c>
      <c r="C87" s="98">
        <v>21.8</v>
      </c>
      <c r="D87" s="27" t="s">
        <v>29</v>
      </c>
    </row>
    <row r="88" spans="1:7" x14ac:dyDescent="0.25">
      <c r="A88" s="50"/>
      <c r="B88" s="13">
        <v>2029</v>
      </c>
      <c r="C88" s="98">
        <v>21.8</v>
      </c>
      <c r="D88" s="27" t="s">
        <v>29</v>
      </c>
    </row>
    <row r="89" spans="1:7" ht="15.75" thickBot="1" x14ac:dyDescent="0.3">
      <c r="A89" s="51"/>
      <c r="B89" s="28">
        <v>2030</v>
      </c>
      <c r="C89" s="101">
        <v>21.8</v>
      </c>
      <c r="D89" s="29" t="s">
        <v>29</v>
      </c>
    </row>
    <row r="93" spans="1:7" ht="15" customHeight="1" x14ac:dyDescent="0.25"/>
    <row r="94" spans="1:7" ht="15" customHeight="1" x14ac:dyDescent="0.25"/>
    <row r="95" spans="1:7" ht="15" customHeight="1" x14ac:dyDescent="0.25"/>
    <row r="96" spans="1:7" ht="15" customHeight="1" x14ac:dyDescent="0.25"/>
    <row r="97" ht="15" customHeight="1" x14ac:dyDescent="0.25"/>
    <row r="98" ht="15.75" customHeight="1" x14ac:dyDescent="0.25"/>
  </sheetData>
  <sheetProtection algorithmName="SHA-512" hashValue="zVQJi6Zji9t8iK2TeCHdBfnm08joBeao+pMJot+xArrr6aigFC6H4FJ6+sT07TxIM8RaihLB+d6mAdvyx/3ang==" saltValue="caB0gD3jL6iV7DrPqHvCMg==" spinCount="100000" sheet="1" selectLockedCells="1"/>
  <mergeCells count="19">
    <mergeCell ref="A82:B82"/>
    <mergeCell ref="AF39:AK39"/>
    <mergeCell ref="A72:A73"/>
    <mergeCell ref="A77:B77"/>
    <mergeCell ref="A78:B78"/>
    <mergeCell ref="A79:B79"/>
    <mergeCell ref="A80:B80"/>
    <mergeCell ref="Z39:AE39"/>
    <mergeCell ref="A35:A36"/>
    <mergeCell ref="B39:G39"/>
    <mergeCell ref="H39:M39"/>
    <mergeCell ref="N39:S39"/>
    <mergeCell ref="T39:Y39"/>
    <mergeCell ref="B2:G2"/>
    <mergeCell ref="H2:M2"/>
    <mergeCell ref="N2:S2"/>
    <mergeCell ref="T2:Y2"/>
    <mergeCell ref="Z2:AE2"/>
    <mergeCell ref="AF2:AK2"/>
  </mergeCells>
  <conditionalFormatting sqref="F37">
    <cfRule type="cellIs" dxfId="34" priority="35" operator="lessThan">
      <formula>0</formula>
    </cfRule>
  </conditionalFormatting>
  <conditionalFormatting sqref="G37">
    <cfRule type="containsText" dxfId="27" priority="28" operator="containsText" text="No">
      <formula>NOT(ISERROR(SEARCH("No",G37)))</formula>
    </cfRule>
  </conditionalFormatting>
  <conditionalFormatting sqref="M37">
    <cfRule type="containsText" dxfId="26" priority="27" operator="containsText" text="No">
      <formula>NOT(ISERROR(SEARCH("No",M37)))</formula>
    </cfRule>
  </conditionalFormatting>
  <conditionalFormatting sqref="S37">
    <cfRule type="containsText" dxfId="25" priority="26" operator="containsText" text="No">
      <formula>NOT(ISERROR(SEARCH("No",S37)))</formula>
    </cfRule>
  </conditionalFormatting>
  <conditionalFormatting sqref="Y37">
    <cfRule type="containsText" dxfId="24" priority="25" operator="containsText" text="No">
      <formula>NOT(ISERROR(SEARCH("No",Y37)))</formula>
    </cfRule>
  </conditionalFormatting>
  <conditionalFormatting sqref="AE37">
    <cfRule type="containsText" dxfId="23" priority="24" operator="containsText" text="No">
      <formula>NOT(ISERROR(SEARCH("No",AE37)))</formula>
    </cfRule>
  </conditionalFormatting>
  <conditionalFormatting sqref="AK37">
    <cfRule type="containsText" dxfId="22" priority="23" operator="containsText" text="No">
      <formula>NOT(ISERROR(SEARCH("No",AK37)))</formula>
    </cfRule>
  </conditionalFormatting>
  <conditionalFormatting sqref="G74">
    <cfRule type="containsText" dxfId="21" priority="22" operator="containsText" text="No">
      <formula>NOT(ISERROR(SEARCH("No",G74)))</formula>
    </cfRule>
  </conditionalFormatting>
  <conditionalFormatting sqref="M74">
    <cfRule type="containsText" dxfId="19" priority="20" operator="containsText" text="No">
      <formula>NOT(ISERROR(SEARCH("No",M74)))</formula>
    </cfRule>
  </conditionalFormatting>
  <conditionalFormatting sqref="S74">
    <cfRule type="containsText" dxfId="17" priority="18" operator="containsText" text="No">
      <formula>NOT(ISERROR(SEARCH("No",S74)))</formula>
    </cfRule>
  </conditionalFormatting>
  <conditionalFormatting sqref="Y74">
    <cfRule type="containsText" dxfId="15" priority="16" operator="containsText" text="No">
      <formula>NOT(ISERROR(SEARCH("No",Y74)))</formula>
    </cfRule>
  </conditionalFormatting>
  <conditionalFormatting sqref="AE74">
    <cfRule type="containsText" dxfId="13" priority="14" operator="containsText" text="No">
      <formula>NOT(ISERROR(SEARCH("No",AE74)))</formula>
    </cfRule>
  </conditionalFormatting>
  <conditionalFormatting sqref="AK74">
    <cfRule type="containsText" dxfId="11" priority="12" operator="containsText" text="No">
      <formula>NOT(ISERROR(SEARCH("No",AK74)))</formula>
    </cfRule>
  </conditionalFormatting>
  <conditionalFormatting sqref="L37">
    <cfRule type="cellIs" dxfId="10" priority="11" operator="lessThan">
      <formula>0</formula>
    </cfRule>
  </conditionalFormatting>
  <conditionalFormatting sqref="R37">
    <cfRule type="cellIs" dxfId="9" priority="10" operator="lessThan">
      <formula>0</formula>
    </cfRule>
  </conditionalFormatting>
  <conditionalFormatting sqref="X37">
    <cfRule type="cellIs" dxfId="8" priority="9" operator="lessThan">
      <formula>0</formula>
    </cfRule>
  </conditionalFormatting>
  <conditionalFormatting sqref="AD37">
    <cfRule type="cellIs" dxfId="7" priority="8" operator="lessThan">
      <formula>0</formula>
    </cfRule>
  </conditionalFormatting>
  <conditionalFormatting sqref="AJ37">
    <cfRule type="cellIs" dxfId="6" priority="7" operator="lessThan">
      <formula>0</formula>
    </cfRule>
  </conditionalFormatting>
  <conditionalFormatting sqref="F74">
    <cfRule type="cellIs" dxfId="5" priority="6" operator="lessThan">
      <formula>0</formula>
    </cfRule>
  </conditionalFormatting>
  <conditionalFormatting sqref="L74">
    <cfRule type="cellIs" dxfId="4" priority="5" operator="lessThan">
      <formula>0</formula>
    </cfRule>
  </conditionalFormatting>
  <conditionalFormatting sqref="R74">
    <cfRule type="cellIs" dxfId="3" priority="4" operator="lessThan">
      <formula>0</formula>
    </cfRule>
  </conditionalFormatting>
  <conditionalFormatting sqref="X74">
    <cfRule type="cellIs" dxfId="2" priority="3" operator="lessThan">
      <formula>0</formula>
    </cfRule>
  </conditionalFormatting>
  <conditionalFormatting sqref="AD74">
    <cfRule type="cellIs" dxfId="1" priority="2" operator="lessThan">
      <formula>0</formula>
    </cfRule>
  </conditionalFormatting>
  <conditionalFormatting sqref="AJ74">
    <cfRule type="cellIs" dxfId="0" priority="1" operator="lessThan">
      <formula>0</formula>
    </cfRule>
  </conditionalFormatting>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vt:lpstr>
      <vt:lpstr>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Garbe</dc:creator>
  <cp:lastModifiedBy>Amy Garbe</cp:lastModifiedBy>
  <dcterms:created xsi:type="dcterms:W3CDTF">2022-06-07T22:12:30Z</dcterms:created>
  <dcterms:modified xsi:type="dcterms:W3CDTF">2024-10-08T22:33:19Z</dcterms:modified>
</cp:coreProperties>
</file>